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R7\R7_冬季練成会\"/>
    </mc:Choice>
  </mc:AlternateContent>
  <xr:revisionPtr revIDLastSave="0" documentId="13_ncr:1_{92E3A4AE-E359-4623-8817-4B7B275DF1C9}" xr6:coauthVersionLast="47" xr6:coauthVersionMax="47" xr10:uidLastSave="{00000000-0000-0000-0000-000000000000}"/>
  <bookViews>
    <workbookView xWindow="-120" yWindow="-120" windowWidth="19440" windowHeight="11640" xr2:uid="{3BB5A8C9-D393-42D3-97AA-5F08EE9E30BF}"/>
  </bookViews>
  <sheets>
    <sheet name="⑦宿泊利用者等名簿" sheetId="1" r:id="rId1"/>
  </sheets>
  <externalReferences>
    <externalReference r:id="rId2"/>
  </externalReferences>
  <definedNames>
    <definedName name="_xlnm.Print_Area" localSheetId="0">⑦宿泊利用者等名簿!$A$1:$P$64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54" i="1" l="1"/>
  <c r="AQ453" i="1"/>
  <c r="AQ452" i="1"/>
  <c r="AQ451" i="1"/>
  <c r="AQ450" i="1"/>
  <c r="AQ449" i="1"/>
  <c r="AQ448" i="1"/>
  <c r="AQ447" i="1"/>
  <c r="AQ446" i="1"/>
  <c r="AQ445" i="1"/>
  <c r="AQ444" i="1"/>
  <c r="AQ443" i="1"/>
  <c r="AQ442" i="1"/>
  <c r="AQ441" i="1"/>
  <c r="AQ440" i="1"/>
  <c r="AQ439" i="1"/>
  <c r="AQ438" i="1"/>
  <c r="AQ437" i="1"/>
  <c r="AQ436" i="1"/>
  <c r="AQ435" i="1"/>
  <c r="AQ434" i="1"/>
  <c r="AQ433" i="1"/>
  <c r="AQ432" i="1"/>
  <c r="AQ431" i="1"/>
  <c r="AQ430" i="1"/>
  <c r="AQ429" i="1"/>
  <c r="AQ428" i="1"/>
  <c r="AQ427" i="1"/>
  <c r="AQ426" i="1"/>
  <c r="AQ425" i="1"/>
  <c r="AQ424" i="1"/>
  <c r="AQ423" i="1"/>
  <c r="AQ422" i="1"/>
  <c r="AQ421" i="1"/>
  <c r="AQ420" i="1"/>
  <c r="AQ419" i="1"/>
  <c r="AQ418" i="1"/>
  <c r="AQ417" i="1"/>
  <c r="AQ416" i="1"/>
  <c r="AQ415" i="1"/>
  <c r="AQ414" i="1"/>
  <c r="AQ413" i="1"/>
  <c r="AQ412" i="1"/>
  <c r="AQ411" i="1"/>
  <c r="AQ410" i="1"/>
  <c r="AQ409" i="1"/>
  <c r="AQ408" i="1"/>
  <c r="AQ407" i="1"/>
  <c r="AQ406" i="1"/>
  <c r="AQ405" i="1"/>
  <c r="AQ404" i="1"/>
  <c r="AQ403" i="1"/>
  <c r="AQ402" i="1"/>
  <c r="AQ401" i="1"/>
  <c r="AQ400" i="1"/>
  <c r="AQ399" i="1"/>
  <c r="AQ398" i="1"/>
  <c r="AQ397" i="1"/>
  <c r="AQ396" i="1"/>
  <c r="AQ395" i="1"/>
  <c r="AQ394" i="1"/>
  <c r="AQ393" i="1"/>
  <c r="AQ392" i="1"/>
  <c r="AQ391" i="1"/>
  <c r="AQ390" i="1"/>
  <c r="AQ389" i="1"/>
  <c r="AQ388" i="1"/>
  <c r="AQ387" i="1"/>
  <c r="AQ386" i="1"/>
  <c r="AQ385" i="1"/>
  <c r="AQ384" i="1"/>
  <c r="AQ383" i="1"/>
  <c r="AQ382" i="1"/>
  <c r="AQ381" i="1"/>
  <c r="AQ380" i="1"/>
  <c r="AQ379" i="1"/>
  <c r="AQ378" i="1"/>
  <c r="AQ377" i="1"/>
  <c r="AQ376" i="1"/>
  <c r="AQ375" i="1"/>
  <c r="AQ374" i="1"/>
  <c r="AQ373" i="1"/>
  <c r="AQ372" i="1"/>
  <c r="AQ371" i="1"/>
  <c r="AQ370" i="1"/>
  <c r="AQ369" i="1"/>
  <c r="AQ368" i="1"/>
  <c r="AQ367" i="1"/>
  <c r="AQ366" i="1"/>
  <c r="AQ365" i="1"/>
  <c r="AQ364" i="1"/>
  <c r="AQ363" i="1"/>
  <c r="AQ362" i="1"/>
  <c r="AQ361" i="1"/>
  <c r="AQ360" i="1"/>
  <c r="AQ359" i="1"/>
  <c r="AQ358" i="1"/>
  <c r="AQ357" i="1"/>
  <c r="AQ356" i="1"/>
  <c r="AQ355" i="1"/>
  <c r="AQ354" i="1"/>
  <c r="AQ353" i="1"/>
  <c r="AQ352" i="1"/>
  <c r="AQ351" i="1"/>
  <c r="AQ350" i="1"/>
  <c r="AQ349" i="1"/>
  <c r="AQ348" i="1"/>
  <c r="AQ347" i="1"/>
  <c r="AQ346" i="1"/>
  <c r="AQ345" i="1"/>
  <c r="AQ344" i="1"/>
  <c r="AQ343" i="1"/>
  <c r="AQ342" i="1"/>
  <c r="AQ341" i="1"/>
  <c r="AQ340" i="1"/>
  <c r="AQ339" i="1"/>
  <c r="AQ338" i="1"/>
  <c r="AQ337" i="1"/>
  <c r="AQ336" i="1"/>
  <c r="AQ335" i="1"/>
  <c r="AQ334" i="1"/>
  <c r="AQ333" i="1"/>
  <c r="AQ332" i="1"/>
  <c r="AQ331" i="1"/>
  <c r="AQ330" i="1"/>
  <c r="AQ329" i="1"/>
  <c r="AQ328" i="1"/>
  <c r="AQ327" i="1"/>
  <c r="AQ326" i="1"/>
  <c r="AQ325" i="1"/>
  <c r="AQ324" i="1"/>
  <c r="AQ323" i="1"/>
  <c r="AQ322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9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6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3" i="1"/>
  <c r="AQ282" i="1"/>
  <c r="AQ281" i="1"/>
  <c r="AQ280" i="1"/>
  <c r="AQ279" i="1"/>
  <c r="AQ278" i="1"/>
  <c r="AQ277" i="1"/>
  <c r="AQ276" i="1"/>
  <c r="AQ275" i="1"/>
  <c r="AQ274" i="1"/>
  <c r="AQ273" i="1"/>
  <c r="AQ272" i="1"/>
  <c r="AQ271" i="1"/>
  <c r="AQ270" i="1"/>
  <c r="AQ269" i="1"/>
  <c r="AQ268" i="1"/>
  <c r="AQ267" i="1"/>
  <c r="AQ266" i="1"/>
  <c r="AQ265" i="1"/>
  <c r="AQ264" i="1"/>
  <c r="AQ263" i="1"/>
  <c r="AQ262" i="1"/>
  <c r="AQ261" i="1"/>
  <c r="AQ260" i="1"/>
  <c r="AQ259" i="1"/>
  <c r="AQ258" i="1"/>
  <c r="AQ257" i="1"/>
  <c r="AQ256" i="1"/>
  <c r="AQ255" i="1"/>
  <c r="AQ254" i="1"/>
  <c r="AQ253" i="1"/>
  <c r="AQ252" i="1"/>
  <c r="AQ251" i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P134" i="1" s="1"/>
  <c r="AQ133" i="1"/>
  <c r="P133" i="1" s="1"/>
  <c r="AQ132" i="1"/>
  <c r="P132" i="1" s="1"/>
  <c r="AQ131" i="1"/>
  <c r="P131" i="1" s="1"/>
  <c r="AQ130" i="1"/>
  <c r="P130" i="1" s="1"/>
  <c r="AQ129" i="1"/>
  <c r="P129" i="1" s="1"/>
  <c r="AQ128" i="1"/>
  <c r="P128" i="1" s="1"/>
  <c r="AQ127" i="1"/>
  <c r="P127" i="1" s="1"/>
  <c r="AQ126" i="1"/>
  <c r="P126" i="1" s="1"/>
  <c r="AQ125" i="1"/>
  <c r="P125" i="1" s="1"/>
  <c r="AQ124" i="1"/>
  <c r="P124" i="1" s="1"/>
  <c r="AQ123" i="1"/>
  <c r="P123" i="1" s="1"/>
  <c r="AQ122" i="1"/>
  <c r="P122" i="1" s="1"/>
  <c r="AQ121" i="1"/>
  <c r="P121" i="1" s="1"/>
  <c r="AQ120" i="1"/>
  <c r="P120" i="1" s="1"/>
  <c r="AQ119" i="1"/>
  <c r="P119" i="1" s="1"/>
  <c r="AQ118" i="1"/>
  <c r="P118" i="1" s="1"/>
  <c r="AQ117" i="1"/>
  <c r="P117" i="1" s="1"/>
  <c r="AQ116" i="1"/>
  <c r="P116" i="1" s="1"/>
  <c r="AQ115" i="1"/>
  <c r="P115" i="1" s="1"/>
  <c r="AQ114" i="1"/>
  <c r="P114" i="1" s="1"/>
  <c r="AQ113" i="1"/>
  <c r="P113" i="1" s="1"/>
  <c r="AQ112" i="1"/>
  <c r="P112" i="1" s="1"/>
  <c r="AQ111" i="1"/>
  <c r="P111" i="1" s="1"/>
  <c r="AQ110" i="1"/>
  <c r="P110" i="1" s="1"/>
  <c r="AQ109" i="1"/>
  <c r="P109" i="1" s="1"/>
  <c r="AQ108" i="1"/>
  <c r="P108" i="1" s="1"/>
  <c r="AQ107" i="1"/>
  <c r="P107" i="1" s="1"/>
  <c r="AQ106" i="1"/>
  <c r="P106" i="1" s="1"/>
  <c r="AQ105" i="1"/>
  <c r="P105" i="1" s="1"/>
  <c r="AQ104" i="1"/>
  <c r="P104" i="1" s="1"/>
  <c r="AQ103" i="1"/>
  <c r="P103" i="1" s="1"/>
  <c r="AQ102" i="1"/>
  <c r="P102" i="1" s="1"/>
  <c r="AQ101" i="1"/>
  <c r="P101" i="1" s="1"/>
  <c r="AQ100" i="1"/>
  <c r="P100" i="1" s="1"/>
  <c r="AQ99" i="1"/>
  <c r="P99" i="1" s="1"/>
  <c r="AQ98" i="1"/>
  <c r="P98" i="1" s="1"/>
  <c r="AQ97" i="1"/>
  <c r="P97" i="1" s="1"/>
  <c r="AQ96" i="1"/>
  <c r="P96" i="1" s="1"/>
  <c r="AQ95" i="1"/>
  <c r="P95" i="1" s="1"/>
  <c r="AQ94" i="1"/>
  <c r="P94" i="1" s="1"/>
  <c r="AQ93" i="1"/>
  <c r="P93" i="1" s="1"/>
  <c r="AQ92" i="1"/>
  <c r="P92" i="1" s="1"/>
  <c r="AQ91" i="1"/>
  <c r="P91" i="1" s="1"/>
  <c r="AQ90" i="1"/>
  <c r="P90" i="1" s="1"/>
  <c r="AQ89" i="1"/>
  <c r="P89" i="1" s="1"/>
  <c r="AQ88" i="1"/>
  <c r="P88" i="1" s="1"/>
  <c r="AQ87" i="1"/>
  <c r="P87" i="1" s="1"/>
  <c r="AQ86" i="1"/>
  <c r="P86" i="1" s="1"/>
  <c r="AQ85" i="1"/>
  <c r="P85" i="1" s="1"/>
  <c r="AQ84" i="1"/>
  <c r="P84" i="1" s="1"/>
  <c r="AQ83" i="1"/>
  <c r="P83" i="1" s="1"/>
  <c r="AQ82" i="1"/>
  <c r="P82" i="1" s="1"/>
  <c r="AQ81" i="1"/>
  <c r="P81" i="1" s="1"/>
  <c r="AQ80" i="1"/>
  <c r="P80" i="1" s="1"/>
  <c r="AQ79" i="1"/>
  <c r="P79" i="1" s="1"/>
  <c r="AQ78" i="1"/>
  <c r="P78" i="1" s="1"/>
  <c r="AQ77" i="1"/>
  <c r="P77" i="1" s="1"/>
  <c r="AQ76" i="1"/>
  <c r="P76" i="1" s="1"/>
  <c r="AQ75" i="1"/>
  <c r="P75" i="1" s="1"/>
  <c r="AQ74" i="1"/>
  <c r="P74" i="1" s="1"/>
  <c r="AQ73" i="1"/>
  <c r="P73" i="1" s="1"/>
  <c r="AQ72" i="1"/>
  <c r="P72" i="1" s="1"/>
  <c r="AQ71" i="1"/>
  <c r="P71" i="1" s="1"/>
  <c r="AQ70" i="1"/>
  <c r="P70" i="1" s="1"/>
  <c r="AQ69" i="1"/>
  <c r="P69" i="1" s="1"/>
  <c r="AQ68" i="1"/>
  <c r="P68" i="1" s="1"/>
  <c r="AQ67" i="1"/>
  <c r="P67" i="1" s="1"/>
  <c r="AQ66" i="1"/>
  <c r="AO66" i="1"/>
  <c r="AN66" i="1"/>
  <c r="AM66" i="1"/>
  <c r="AL66" i="1"/>
  <c r="AK66" i="1"/>
  <c r="AI66" i="1"/>
  <c r="AQ65" i="1"/>
  <c r="AO65" i="1"/>
  <c r="AN65" i="1"/>
  <c r="AM65" i="1"/>
  <c r="AL65" i="1"/>
  <c r="AK65" i="1"/>
  <c r="AI65" i="1"/>
  <c r="AQ64" i="1"/>
  <c r="AO64" i="1"/>
  <c r="AN64" i="1"/>
  <c r="AM64" i="1"/>
  <c r="AL64" i="1"/>
  <c r="AK64" i="1"/>
  <c r="AI64" i="1"/>
  <c r="AQ63" i="1"/>
  <c r="AO63" i="1"/>
  <c r="AN63" i="1"/>
  <c r="AM63" i="1"/>
  <c r="AL63" i="1"/>
  <c r="AK63" i="1"/>
  <c r="AI63" i="1"/>
  <c r="AQ62" i="1"/>
  <c r="AO62" i="1"/>
  <c r="AN62" i="1"/>
  <c r="AM62" i="1"/>
  <c r="AL62" i="1"/>
  <c r="AK62" i="1"/>
  <c r="AI62" i="1"/>
  <c r="AQ61" i="1"/>
  <c r="AO61" i="1"/>
  <c r="AN61" i="1"/>
  <c r="AM61" i="1"/>
  <c r="AL61" i="1"/>
  <c r="AK61" i="1"/>
  <c r="AI61" i="1"/>
  <c r="AQ60" i="1"/>
  <c r="AO60" i="1"/>
  <c r="AN60" i="1"/>
  <c r="AM60" i="1"/>
  <c r="AL60" i="1"/>
  <c r="AK60" i="1"/>
  <c r="AI60" i="1"/>
  <c r="AQ59" i="1"/>
  <c r="AO59" i="1"/>
  <c r="AN59" i="1"/>
  <c r="AM59" i="1"/>
  <c r="AL59" i="1"/>
  <c r="AK59" i="1"/>
  <c r="AI59" i="1"/>
  <c r="AQ58" i="1"/>
  <c r="AO58" i="1"/>
  <c r="AN58" i="1"/>
  <c r="AM58" i="1"/>
  <c r="AL58" i="1"/>
  <c r="AK58" i="1"/>
  <c r="AI58" i="1"/>
  <c r="AQ57" i="1"/>
  <c r="AO57" i="1"/>
  <c r="AN57" i="1"/>
  <c r="AM57" i="1"/>
  <c r="AL57" i="1"/>
  <c r="AK57" i="1"/>
  <c r="AI57" i="1"/>
  <c r="AQ56" i="1"/>
  <c r="AO56" i="1"/>
  <c r="AN56" i="1"/>
  <c r="AM56" i="1"/>
  <c r="AL56" i="1"/>
  <c r="AK56" i="1"/>
  <c r="AI56" i="1"/>
  <c r="AQ55" i="1"/>
  <c r="AO55" i="1"/>
  <c r="AN55" i="1"/>
  <c r="AM55" i="1"/>
  <c r="AL55" i="1"/>
  <c r="AK55" i="1"/>
  <c r="AI55" i="1"/>
  <c r="AQ54" i="1"/>
  <c r="AO54" i="1"/>
  <c r="AN54" i="1"/>
  <c r="AM54" i="1"/>
  <c r="AL54" i="1"/>
  <c r="AK54" i="1"/>
  <c r="AI54" i="1"/>
  <c r="AQ53" i="1"/>
  <c r="AO53" i="1"/>
  <c r="AN53" i="1"/>
  <c r="AM53" i="1"/>
  <c r="AL53" i="1"/>
  <c r="AK53" i="1"/>
  <c r="AI53" i="1"/>
  <c r="AQ52" i="1"/>
  <c r="AO52" i="1"/>
  <c r="AN52" i="1"/>
  <c r="AM52" i="1"/>
  <c r="AL52" i="1"/>
  <c r="AK52" i="1"/>
  <c r="AI52" i="1"/>
  <c r="AQ51" i="1"/>
  <c r="AO51" i="1"/>
  <c r="AN51" i="1"/>
  <c r="AM51" i="1"/>
  <c r="AL51" i="1"/>
  <c r="AK51" i="1"/>
  <c r="AI51" i="1"/>
  <c r="AQ50" i="1"/>
  <c r="AO50" i="1"/>
  <c r="AN50" i="1"/>
  <c r="AM50" i="1"/>
  <c r="AL50" i="1"/>
  <c r="AK50" i="1"/>
  <c r="AI50" i="1"/>
  <c r="AQ49" i="1"/>
  <c r="AO49" i="1"/>
  <c r="AN49" i="1"/>
  <c r="AM49" i="1"/>
  <c r="AL49" i="1"/>
  <c r="AK49" i="1"/>
  <c r="AI49" i="1"/>
  <c r="AQ48" i="1"/>
  <c r="AO48" i="1"/>
  <c r="AN48" i="1"/>
  <c r="AM48" i="1"/>
  <c r="AL48" i="1"/>
  <c r="AK48" i="1"/>
  <c r="AI48" i="1"/>
  <c r="AQ47" i="1"/>
  <c r="AO47" i="1"/>
  <c r="AN47" i="1"/>
  <c r="AM47" i="1"/>
  <c r="AL47" i="1"/>
  <c r="AK47" i="1"/>
  <c r="AI47" i="1"/>
  <c r="AQ46" i="1"/>
  <c r="AO46" i="1"/>
  <c r="AN46" i="1"/>
  <c r="AM46" i="1"/>
  <c r="AL46" i="1"/>
  <c r="AK46" i="1"/>
  <c r="AI46" i="1"/>
  <c r="AQ45" i="1"/>
  <c r="AO45" i="1"/>
  <c r="AN45" i="1"/>
  <c r="AM45" i="1"/>
  <c r="AL45" i="1"/>
  <c r="AK45" i="1"/>
  <c r="AI45" i="1"/>
  <c r="AQ44" i="1"/>
  <c r="AO44" i="1"/>
  <c r="AN44" i="1"/>
  <c r="AM44" i="1"/>
  <c r="AL44" i="1"/>
  <c r="AK44" i="1"/>
  <c r="AI44" i="1"/>
  <c r="AQ43" i="1"/>
  <c r="AO43" i="1"/>
  <c r="AN43" i="1"/>
  <c r="AM43" i="1"/>
  <c r="AL43" i="1"/>
  <c r="AK43" i="1"/>
  <c r="AI43" i="1"/>
  <c r="AQ42" i="1"/>
  <c r="AO42" i="1"/>
  <c r="AN42" i="1"/>
  <c r="AM42" i="1"/>
  <c r="AL42" i="1"/>
  <c r="AK42" i="1"/>
  <c r="AI42" i="1"/>
  <c r="AQ41" i="1"/>
  <c r="AO41" i="1"/>
  <c r="AN41" i="1"/>
  <c r="AM41" i="1"/>
  <c r="AL41" i="1"/>
  <c r="AK41" i="1"/>
  <c r="AI41" i="1"/>
  <c r="AQ40" i="1"/>
  <c r="AO40" i="1"/>
  <c r="AN40" i="1"/>
  <c r="AM40" i="1"/>
  <c r="AL40" i="1"/>
  <c r="AK40" i="1"/>
  <c r="AI40" i="1"/>
  <c r="AQ39" i="1"/>
  <c r="AO39" i="1"/>
  <c r="AN39" i="1"/>
  <c r="AM39" i="1"/>
  <c r="AL39" i="1"/>
  <c r="AK39" i="1"/>
  <c r="AI39" i="1"/>
  <c r="AQ38" i="1"/>
  <c r="AO38" i="1"/>
  <c r="AN38" i="1"/>
  <c r="AM38" i="1"/>
  <c r="AL38" i="1"/>
  <c r="AK38" i="1"/>
  <c r="AI38" i="1"/>
  <c r="AQ37" i="1"/>
  <c r="AO37" i="1"/>
  <c r="AN37" i="1"/>
  <c r="AM37" i="1"/>
  <c r="AL37" i="1"/>
  <c r="AK37" i="1"/>
  <c r="AI37" i="1"/>
  <c r="AQ36" i="1"/>
  <c r="AO36" i="1"/>
  <c r="AN36" i="1"/>
  <c r="AM36" i="1"/>
  <c r="AL36" i="1"/>
  <c r="AK36" i="1"/>
  <c r="AI36" i="1"/>
  <c r="AQ35" i="1"/>
  <c r="AO35" i="1"/>
  <c r="AN35" i="1"/>
  <c r="AM35" i="1"/>
  <c r="AL35" i="1"/>
  <c r="AK35" i="1"/>
  <c r="AI35" i="1"/>
  <c r="AQ34" i="1"/>
  <c r="AO34" i="1"/>
  <c r="AN34" i="1"/>
  <c r="AM34" i="1"/>
  <c r="AL34" i="1"/>
  <c r="AK34" i="1"/>
  <c r="AI34" i="1"/>
  <c r="AQ33" i="1"/>
  <c r="AO33" i="1"/>
  <c r="AN33" i="1"/>
  <c r="AM33" i="1"/>
  <c r="AL33" i="1"/>
  <c r="AK33" i="1"/>
  <c r="AI33" i="1"/>
  <c r="AQ32" i="1"/>
  <c r="AO32" i="1"/>
  <c r="AN32" i="1"/>
  <c r="AM32" i="1"/>
  <c r="AL32" i="1"/>
  <c r="AK32" i="1"/>
  <c r="AI32" i="1"/>
  <c r="AQ31" i="1"/>
  <c r="AO31" i="1"/>
  <c r="AN31" i="1"/>
  <c r="AM31" i="1"/>
  <c r="AL31" i="1"/>
  <c r="AK31" i="1"/>
  <c r="AI31" i="1"/>
  <c r="AQ30" i="1"/>
  <c r="AO30" i="1"/>
  <c r="AN30" i="1"/>
  <c r="AM30" i="1"/>
  <c r="AL30" i="1"/>
  <c r="AK30" i="1"/>
  <c r="AI30" i="1"/>
  <c r="AQ29" i="1"/>
  <c r="AO29" i="1"/>
  <c r="AN29" i="1"/>
  <c r="AM29" i="1"/>
  <c r="AL29" i="1"/>
  <c r="AK29" i="1"/>
  <c r="AI29" i="1"/>
  <c r="AQ28" i="1"/>
  <c r="AO28" i="1"/>
  <c r="AN28" i="1"/>
  <c r="AM28" i="1"/>
  <c r="AL28" i="1"/>
  <c r="AK28" i="1"/>
  <c r="AI28" i="1"/>
  <c r="AQ27" i="1"/>
  <c r="AO27" i="1"/>
  <c r="AN27" i="1"/>
  <c r="AM27" i="1"/>
  <c r="AL27" i="1"/>
  <c r="AK27" i="1"/>
  <c r="AI27" i="1"/>
  <c r="AQ26" i="1"/>
  <c r="AO26" i="1"/>
  <c r="AN26" i="1"/>
  <c r="AM26" i="1"/>
  <c r="AL26" i="1"/>
  <c r="AK26" i="1"/>
  <c r="AI26" i="1"/>
  <c r="AQ25" i="1"/>
  <c r="AO25" i="1"/>
  <c r="AN25" i="1"/>
  <c r="AM25" i="1"/>
  <c r="AL25" i="1"/>
  <c r="AK25" i="1"/>
  <c r="AI25" i="1"/>
  <c r="AQ24" i="1"/>
  <c r="AO24" i="1"/>
  <c r="AN24" i="1"/>
  <c r="AM24" i="1"/>
  <c r="AL24" i="1"/>
  <c r="AK24" i="1"/>
  <c r="AI24" i="1"/>
  <c r="AQ23" i="1"/>
  <c r="AO23" i="1"/>
  <c r="AN23" i="1"/>
  <c r="AM23" i="1"/>
  <c r="AL23" i="1"/>
  <c r="AK23" i="1"/>
  <c r="AI23" i="1"/>
  <c r="AQ22" i="1"/>
  <c r="AO22" i="1"/>
  <c r="AN22" i="1"/>
  <c r="AM22" i="1"/>
  <c r="AL22" i="1"/>
  <c r="AK22" i="1"/>
  <c r="AI22" i="1"/>
  <c r="AQ21" i="1"/>
  <c r="AO21" i="1"/>
  <c r="AN21" i="1"/>
  <c r="AM21" i="1"/>
  <c r="AL21" i="1"/>
  <c r="AK21" i="1"/>
  <c r="AI21" i="1"/>
  <c r="AQ20" i="1"/>
  <c r="AO20" i="1"/>
  <c r="AN20" i="1"/>
  <c r="AM20" i="1"/>
  <c r="AL20" i="1"/>
  <c r="AK20" i="1"/>
  <c r="AI20" i="1"/>
  <c r="AQ19" i="1"/>
  <c r="AO19" i="1"/>
  <c r="AN19" i="1"/>
  <c r="AM19" i="1"/>
  <c r="AL19" i="1"/>
  <c r="AK19" i="1"/>
  <c r="AI19" i="1"/>
  <c r="AQ18" i="1"/>
  <c r="AO18" i="1"/>
  <c r="AN18" i="1"/>
  <c r="AM18" i="1"/>
  <c r="AL18" i="1"/>
  <c r="AK18" i="1"/>
  <c r="AI18" i="1"/>
  <c r="AQ17" i="1"/>
  <c r="AO17" i="1"/>
  <c r="AN17" i="1"/>
  <c r="AM17" i="1"/>
  <c r="AL17" i="1"/>
  <c r="AK17" i="1"/>
  <c r="AI17" i="1"/>
  <c r="AQ16" i="1"/>
  <c r="AO16" i="1"/>
  <c r="AN16" i="1"/>
  <c r="AM16" i="1"/>
  <c r="AL16" i="1"/>
  <c r="AK16" i="1"/>
  <c r="AI16" i="1"/>
  <c r="AQ15" i="1"/>
  <c r="AO15" i="1"/>
  <c r="AN15" i="1"/>
  <c r="AM15" i="1"/>
  <c r="AL15" i="1"/>
  <c r="AK15" i="1"/>
  <c r="AI15" i="1"/>
  <c r="AA14" i="1"/>
  <c r="T13" i="1"/>
  <c r="C13" i="1"/>
  <c r="AC12" i="1"/>
  <c r="AB12" i="1"/>
  <c r="AA12" i="1"/>
  <c r="Z12" i="1"/>
  <c r="Y12" i="1"/>
  <c r="L12" i="1"/>
  <c r="K12" i="1"/>
  <c r="J12" i="1"/>
  <c r="I12" i="1"/>
  <c r="H12" i="1"/>
  <c r="AM9" i="1"/>
  <c r="AK9" i="1"/>
  <c r="P9" i="1"/>
  <c r="O9" i="1"/>
  <c r="N9" i="1"/>
  <c r="M9" i="1"/>
  <c r="L9" i="1"/>
  <c r="K9" i="1"/>
  <c r="AM8" i="1"/>
  <c r="AK8" i="1"/>
  <c r="AB14" i="1" s="1"/>
  <c r="O8" i="1"/>
  <c r="N8" i="1"/>
  <c r="M8" i="1"/>
  <c r="L8" i="1"/>
  <c r="K8" i="1"/>
  <c r="AK7" i="1"/>
  <c r="O7" i="1"/>
  <c r="N7" i="1"/>
  <c r="M7" i="1"/>
  <c r="L7" i="1"/>
  <c r="K7" i="1"/>
  <c r="N6" i="1"/>
  <c r="M6" i="1"/>
  <c r="L6" i="1"/>
  <c r="K6" i="1"/>
  <c r="N5" i="1"/>
  <c r="M5" i="1"/>
  <c r="L5" i="1"/>
  <c r="K5" i="1"/>
  <c r="C5" i="1"/>
  <c r="L14" i="1" l="1"/>
  <c r="I14" i="1"/>
  <c r="P414" i="1"/>
  <c r="P412" i="1"/>
  <c r="P410" i="1"/>
  <c r="P408" i="1"/>
  <c r="P406" i="1"/>
  <c r="P404" i="1"/>
  <c r="P402" i="1"/>
  <c r="P400" i="1"/>
  <c r="P398" i="1"/>
  <c r="P396" i="1"/>
  <c r="P394" i="1"/>
  <c r="P392" i="1"/>
  <c r="P390" i="1"/>
  <c r="P388" i="1"/>
  <c r="P386" i="1"/>
  <c r="P384" i="1"/>
  <c r="P382" i="1"/>
  <c r="P380" i="1"/>
  <c r="P378" i="1"/>
  <c r="P376" i="1"/>
  <c r="P374" i="1"/>
  <c r="P372" i="1"/>
  <c r="P370" i="1"/>
  <c r="P368" i="1"/>
  <c r="P366" i="1"/>
  <c r="P364" i="1"/>
  <c r="P362" i="1"/>
  <c r="P360" i="1"/>
  <c r="P358" i="1"/>
  <c r="P356" i="1"/>
  <c r="P354" i="1"/>
  <c r="P352" i="1"/>
  <c r="P350" i="1"/>
  <c r="P348" i="1"/>
  <c r="P346" i="1"/>
  <c r="P344" i="1"/>
  <c r="P342" i="1"/>
  <c r="P340" i="1"/>
  <c r="P338" i="1"/>
  <c r="P336" i="1"/>
  <c r="P334" i="1"/>
  <c r="P332" i="1"/>
  <c r="P330" i="1"/>
  <c r="P328" i="1"/>
  <c r="P326" i="1"/>
  <c r="P324" i="1"/>
  <c r="P322" i="1"/>
  <c r="P320" i="1"/>
  <c r="P318" i="1"/>
  <c r="P316" i="1"/>
  <c r="P314" i="1"/>
  <c r="P409" i="1"/>
  <c r="P401" i="1"/>
  <c r="P393" i="1"/>
  <c r="P385" i="1"/>
  <c r="P377" i="1"/>
  <c r="P369" i="1"/>
  <c r="P361" i="1"/>
  <c r="P353" i="1"/>
  <c r="P345" i="1"/>
  <c r="P337" i="1"/>
  <c r="P329" i="1"/>
  <c r="P321" i="1"/>
  <c r="P313" i="1"/>
  <c r="P305" i="1"/>
  <c r="P297" i="1"/>
  <c r="P289" i="1"/>
  <c r="P281" i="1"/>
  <c r="P273" i="1"/>
  <c r="P265" i="1"/>
  <c r="P257" i="1"/>
  <c r="P249" i="1"/>
  <c r="P411" i="1"/>
  <c r="P403" i="1"/>
  <c r="P395" i="1"/>
  <c r="P387" i="1"/>
  <c r="P379" i="1"/>
  <c r="P371" i="1"/>
  <c r="P363" i="1"/>
  <c r="P355" i="1"/>
  <c r="P347" i="1"/>
  <c r="P339" i="1"/>
  <c r="P331" i="1"/>
  <c r="P323" i="1"/>
  <c r="P315" i="1"/>
  <c r="P307" i="1"/>
  <c r="P299" i="1"/>
  <c r="P291" i="1"/>
  <c r="P283" i="1"/>
  <c r="P275" i="1"/>
  <c r="P267" i="1"/>
  <c r="P259" i="1"/>
  <c r="P251" i="1"/>
  <c r="P413" i="1"/>
  <c r="P405" i="1"/>
  <c r="P397" i="1"/>
  <c r="P389" i="1"/>
  <c r="P381" i="1"/>
  <c r="P373" i="1"/>
  <c r="P365" i="1"/>
  <c r="P357" i="1"/>
  <c r="P349" i="1"/>
  <c r="P341" i="1"/>
  <c r="P333" i="1"/>
  <c r="P325" i="1"/>
  <c r="P317" i="1"/>
  <c r="P309" i="1"/>
  <c r="P301" i="1"/>
  <c r="P293" i="1"/>
  <c r="P285" i="1"/>
  <c r="P277" i="1"/>
  <c r="P269" i="1"/>
  <c r="P261" i="1"/>
  <c r="P253" i="1"/>
  <c r="P245" i="1"/>
  <c r="P243" i="1"/>
  <c r="P241" i="1"/>
  <c r="P239" i="1"/>
  <c r="P237" i="1"/>
  <c r="P137" i="1"/>
  <c r="P141" i="1"/>
  <c r="P145" i="1"/>
  <c r="P149" i="1"/>
  <c r="P153" i="1"/>
  <c r="P157" i="1"/>
  <c r="P161" i="1"/>
  <c r="P165" i="1"/>
  <c r="P169" i="1"/>
  <c r="P173" i="1"/>
  <c r="P177" i="1"/>
  <c r="P181" i="1"/>
  <c r="P185" i="1"/>
  <c r="P189" i="1"/>
  <c r="P193" i="1"/>
  <c r="P197" i="1"/>
  <c r="P201" i="1"/>
  <c r="P205" i="1"/>
  <c r="P209" i="1"/>
  <c r="P213" i="1"/>
  <c r="P217" i="1"/>
  <c r="P221" i="1"/>
  <c r="P225" i="1"/>
  <c r="P229" i="1"/>
  <c r="P233" i="1"/>
  <c r="P252" i="1"/>
  <c r="P263" i="1"/>
  <c r="P284" i="1"/>
  <c r="P295" i="1"/>
  <c r="P327" i="1"/>
  <c r="P359" i="1"/>
  <c r="P391" i="1"/>
  <c r="P136" i="1"/>
  <c r="P144" i="1"/>
  <c r="P152" i="1"/>
  <c r="P160" i="1"/>
  <c r="P164" i="1"/>
  <c r="P168" i="1"/>
  <c r="P176" i="1"/>
  <c r="P184" i="1"/>
  <c r="P192" i="1"/>
  <c r="P200" i="1"/>
  <c r="P208" i="1"/>
  <c r="P216" i="1"/>
  <c r="P224" i="1"/>
  <c r="P236" i="1"/>
  <c r="P255" i="1"/>
  <c r="J14" i="1"/>
  <c r="K14" i="1"/>
  <c r="AC14" i="1"/>
  <c r="P138" i="1"/>
  <c r="P142" i="1"/>
  <c r="P146" i="1"/>
  <c r="P150" i="1"/>
  <c r="P154" i="1"/>
  <c r="P158" i="1"/>
  <c r="P162" i="1"/>
  <c r="P166" i="1"/>
  <c r="P170" i="1"/>
  <c r="P174" i="1"/>
  <c r="P178" i="1"/>
  <c r="P182" i="1"/>
  <c r="P186" i="1"/>
  <c r="P190" i="1"/>
  <c r="P194" i="1"/>
  <c r="P198" i="1"/>
  <c r="P202" i="1"/>
  <c r="P206" i="1"/>
  <c r="P210" i="1"/>
  <c r="P214" i="1"/>
  <c r="P218" i="1"/>
  <c r="P222" i="1"/>
  <c r="P226" i="1"/>
  <c r="P230" i="1"/>
  <c r="P234" i="1"/>
  <c r="P238" i="1"/>
  <c r="P242" i="1"/>
  <c r="P260" i="1"/>
  <c r="P271" i="1"/>
  <c r="P292" i="1"/>
  <c r="P303" i="1"/>
  <c r="P335" i="1"/>
  <c r="P367" i="1"/>
  <c r="P399" i="1"/>
  <c r="P140" i="1"/>
  <c r="P148" i="1"/>
  <c r="P156" i="1"/>
  <c r="P172" i="1"/>
  <c r="P180" i="1"/>
  <c r="P188" i="1"/>
  <c r="P196" i="1"/>
  <c r="P204" i="1"/>
  <c r="P212" i="1"/>
  <c r="P220" i="1"/>
  <c r="P228" i="1"/>
  <c r="P232" i="1"/>
  <c r="P240" i="1"/>
  <c r="P244" i="1"/>
  <c r="P276" i="1"/>
  <c r="P287" i="1"/>
  <c r="P308" i="1"/>
  <c r="P319" i="1"/>
  <c r="P351" i="1"/>
  <c r="P383" i="1"/>
  <c r="H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135" i="1"/>
  <c r="P139" i="1"/>
  <c r="P143" i="1"/>
  <c r="P147" i="1"/>
  <c r="P151" i="1"/>
  <c r="P155" i="1"/>
  <c r="P159" i="1"/>
  <c r="P163" i="1"/>
  <c r="P167" i="1"/>
  <c r="P171" i="1"/>
  <c r="P175" i="1"/>
  <c r="P179" i="1"/>
  <c r="P183" i="1"/>
  <c r="P187" i="1"/>
  <c r="P191" i="1"/>
  <c r="P195" i="1"/>
  <c r="P199" i="1"/>
  <c r="P203" i="1"/>
  <c r="P207" i="1"/>
  <c r="P211" i="1"/>
  <c r="P215" i="1"/>
  <c r="P219" i="1"/>
  <c r="P223" i="1"/>
  <c r="P227" i="1"/>
  <c r="P231" i="1"/>
  <c r="P235" i="1"/>
  <c r="P247" i="1"/>
  <c r="P268" i="1"/>
  <c r="P279" i="1"/>
  <c r="P300" i="1"/>
  <c r="P311" i="1"/>
  <c r="P343" i="1"/>
  <c r="P375" i="1"/>
  <c r="P407" i="1"/>
  <c r="P250" i="1"/>
  <c r="P258" i="1"/>
  <c r="P266" i="1"/>
  <c r="P274" i="1"/>
  <c r="P282" i="1"/>
  <c r="P290" i="1"/>
  <c r="P298" i="1"/>
  <c r="P306" i="1"/>
  <c r="P248" i="1"/>
  <c r="P256" i="1"/>
  <c r="P264" i="1"/>
  <c r="P272" i="1"/>
  <c r="P280" i="1"/>
  <c r="P288" i="1"/>
  <c r="P296" i="1"/>
  <c r="P304" i="1"/>
  <c r="P312" i="1"/>
  <c r="P246" i="1"/>
  <c r="P254" i="1"/>
  <c r="P262" i="1"/>
  <c r="P270" i="1"/>
  <c r="P278" i="1"/>
  <c r="P286" i="1"/>
  <c r="P294" i="1"/>
  <c r="P302" i="1"/>
  <c r="P310" i="1"/>
</calcChain>
</file>

<file path=xl/sharedStrings.xml><?xml version="1.0" encoding="utf-8"?>
<sst xmlns="http://schemas.openxmlformats.org/spreadsheetml/2006/main" count="802" uniqueCount="135">
  <si>
    <t>男</t>
    <rPh sb="0" eb="1">
      <t>オトコ</t>
    </rPh>
    <phoneticPr fontId="2"/>
  </si>
  <si>
    <t>幼児（年少未満）</t>
    <rPh sb="0" eb="2">
      <t>ヨウジ</t>
    </rPh>
    <rPh sb="3" eb="5">
      <t>ネンショウ</t>
    </rPh>
    <rPh sb="5" eb="7">
      <t>ミマン</t>
    </rPh>
    <phoneticPr fontId="2"/>
  </si>
  <si>
    <t>1.宿泊棟</t>
    <rPh sb="2" eb="5">
      <t>シュクハクトウ</t>
    </rPh>
    <phoneticPr fontId="2"/>
  </si>
  <si>
    <t>〇</t>
    <phoneticPr fontId="2"/>
  </si>
  <si>
    <t>女</t>
    <rPh sb="0" eb="1">
      <t>オンナ</t>
    </rPh>
    <phoneticPr fontId="2"/>
  </si>
  <si>
    <t>幼児（年少以上）</t>
    <rPh sb="0" eb="2">
      <t>ヨウジ</t>
    </rPh>
    <rPh sb="3" eb="5">
      <t>ネンショウ</t>
    </rPh>
    <rPh sb="5" eb="7">
      <t>イジョウ</t>
    </rPh>
    <phoneticPr fontId="2"/>
  </si>
  <si>
    <t>2.キャンプセンター</t>
    <phoneticPr fontId="2"/>
  </si>
  <si>
    <t>宿泊利用者等名簿</t>
    <rPh sb="0" eb="2">
      <t>シュクハク</t>
    </rPh>
    <rPh sb="2" eb="4">
      <t>リヨウ</t>
    </rPh>
    <rPh sb="4" eb="5">
      <t>シャ</t>
    </rPh>
    <rPh sb="5" eb="6">
      <t>ナド</t>
    </rPh>
    <rPh sb="6" eb="8">
      <t>メイボ</t>
    </rPh>
    <phoneticPr fontId="2"/>
  </si>
  <si>
    <r>
      <t>利用者人数</t>
    </r>
    <r>
      <rPr>
        <sz val="6"/>
        <color rgb="FFFF0000"/>
        <rFont val="ＭＳ Ｐゴシック"/>
        <family val="3"/>
        <charset val="128"/>
        <scheme val="minor"/>
      </rPr>
      <t>※</t>
    </r>
    <rPh sb="0" eb="3">
      <t>リヨウシャ</t>
    </rPh>
    <rPh sb="3" eb="5">
      <t>ニンズウ</t>
    </rPh>
    <phoneticPr fontId="2"/>
  </si>
  <si>
    <t>宿泊棟</t>
    <rPh sb="0" eb="3">
      <t>シュクハクトウ</t>
    </rPh>
    <phoneticPr fontId="13"/>
  </si>
  <si>
    <t>キャンプセンター</t>
    <phoneticPr fontId="2"/>
  </si>
  <si>
    <t>減免</t>
    <rPh sb="0" eb="2">
      <t>ゲンメン</t>
    </rPh>
    <phoneticPr fontId="2"/>
  </si>
  <si>
    <r>
      <rPr>
        <sz val="18"/>
        <color theme="1"/>
        <rFont val="ＭＳ Ｐゴシック"/>
        <family val="3"/>
        <charset val="128"/>
        <scheme val="minor"/>
      </rPr>
      <t>　　</t>
    </r>
    <r>
      <rPr>
        <sz val="18"/>
        <rFont val="ＭＳ Ｐゴシック"/>
        <family val="3"/>
        <charset val="128"/>
        <scheme val="minor"/>
      </rPr>
      <t>　</t>
    </r>
    <r>
      <rPr>
        <u/>
        <sz val="18"/>
        <rFont val="ＭＳ Ｐゴシック"/>
        <family val="3"/>
        <charset val="128"/>
        <scheme val="minor"/>
      </rPr>
      <t>宿泊利用者等名簿</t>
    </r>
    <rPh sb="3" eb="5">
      <t>シュクハク</t>
    </rPh>
    <rPh sb="5" eb="7">
      <t>リヨウ</t>
    </rPh>
    <rPh sb="7" eb="8">
      <t>シャ</t>
    </rPh>
    <rPh sb="8" eb="9">
      <t>ナド</t>
    </rPh>
    <rPh sb="9" eb="11">
      <t>メイボ</t>
    </rPh>
    <phoneticPr fontId="2"/>
  </si>
  <si>
    <t>小学生</t>
    <rPh sb="0" eb="3">
      <t>ショウガクセイ</t>
    </rPh>
    <phoneticPr fontId="2"/>
  </si>
  <si>
    <t>3.日帰り</t>
    <rPh sb="2" eb="4">
      <t>ヒガエ</t>
    </rPh>
    <phoneticPr fontId="2"/>
  </si>
  <si>
    <t>男性</t>
    <rPh sb="0" eb="2">
      <t>ダンセイ</t>
    </rPh>
    <phoneticPr fontId="13"/>
  </si>
  <si>
    <t>女性</t>
    <rPh sb="0" eb="2">
      <t>ジョセイ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</si>
  <si>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</si>
  <si>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13"/>
  </si>
  <si>
    <t>宿泊棟</t>
    <rPh sb="0" eb="3">
      <t>シュクハクトウ</t>
    </rPh>
    <phoneticPr fontId="2"/>
  </si>
  <si>
    <t>中学生</t>
    <rPh sb="0" eb="3">
      <t>チュウガクセイ</t>
    </rPh>
    <phoneticPr fontId="2"/>
  </si>
  <si>
    <t>利用団体名</t>
    <rPh sb="0" eb="2">
      <t>リヨウ</t>
    </rPh>
    <rPh sb="2" eb="5">
      <t>ダンタイメイ</t>
    </rPh>
    <phoneticPr fontId="2"/>
  </si>
  <si>
    <t>ときが森地区中学校〇〇部</t>
    <phoneticPr fontId="2"/>
  </si>
  <si>
    <t>・・・当該年度年少未満</t>
    <rPh sb="3" eb="5">
      <t>トウガイ</t>
    </rPh>
    <rPh sb="5" eb="7">
      <t>ネンド</t>
    </rPh>
    <rPh sb="7" eb="9">
      <t>ネンショウ</t>
    </rPh>
    <rPh sb="9" eb="11">
      <t>ミマン</t>
    </rPh>
    <phoneticPr fontId="2"/>
  </si>
  <si>
    <t>高校生</t>
    <rPh sb="0" eb="3">
      <t>コウコウセイ</t>
    </rPh>
    <phoneticPr fontId="2"/>
  </si>
  <si>
    <t>・・・当該年度年少以上</t>
    <rPh sb="3" eb="5">
      <t>トウガイ</t>
    </rPh>
    <rPh sb="5" eb="7">
      <t>ネンド</t>
    </rPh>
    <rPh sb="7" eb="9">
      <t>ネンショウ</t>
    </rPh>
    <rPh sb="9" eb="11">
      <t>イジョウ</t>
    </rPh>
    <phoneticPr fontId="2"/>
  </si>
  <si>
    <t>中等教育学生</t>
    <rPh sb="0" eb="2">
      <t>チュウトウ</t>
    </rPh>
    <rPh sb="2" eb="4">
      <t>キョウイク</t>
    </rPh>
    <rPh sb="4" eb="6">
      <t>ガクセイ</t>
    </rPh>
    <phoneticPr fontId="2"/>
  </si>
  <si>
    <t>利用期間</t>
    <rPh sb="0" eb="2">
      <t>リヨウ</t>
    </rPh>
    <rPh sb="2" eb="4">
      <t>キカン</t>
    </rPh>
    <phoneticPr fontId="2"/>
  </si>
  <si>
    <t>～</t>
    <phoneticPr fontId="2"/>
  </si>
  <si>
    <t>子供</t>
    <rPh sb="0" eb="2">
      <t>コドモ</t>
    </rPh>
    <phoneticPr fontId="2"/>
  </si>
  <si>
    <t>・・・当該年度小学生～高校生</t>
    <rPh sb="3" eb="5">
      <t>トウガイ</t>
    </rPh>
    <rPh sb="5" eb="7">
      <t>ネンド</t>
    </rPh>
    <rPh sb="7" eb="10">
      <t>ショウガクセイ</t>
    </rPh>
    <rPh sb="11" eb="14">
      <t>コウコウセイ</t>
    </rPh>
    <phoneticPr fontId="2"/>
  </si>
  <si>
    <t>年</t>
    <rPh sb="0" eb="1">
      <t>ネン</t>
    </rPh>
    <phoneticPr fontId="26"/>
  </si>
  <si>
    <t>特別支援学校生</t>
    <rPh sb="0" eb="2">
      <t>トクベツ</t>
    </rPh>
    <rPh sb="2" eb="4">
      <t>シエン</t>
    </rPh>
    <rPh sb="4" eb="7">
      <t>ガッコウセイ</t>
    </rPh>
    <phoneticPr fontId="2"/>
  </si>
  <si>
    <t>学生</t>
    <rPh sb="0" eb="2">
      <t>ガクセイ</t>
    </rPh>
    <phoneticPr fontId="2"/>
  </si>
  <si>
    <t>・・・大学・短大等</t>
    <rPh sb="3" eb="5">
      <t>ダイガク</t>
    </rPh>
    <rPh sb="6" eb="8">
      <t>タンダイ</t>
    </rPh>
    <rPh sb="8" eb="9">
      <t>トウ</t>
    </rPh>
    <phoneticPr fontId="2"/>
  </si>
  <si>
    <t>月</t>
    <rPh sb="0" eb="1">
      <t>ガツ</t>
    </rPh>
    <phoneticPr fontId="26"/>
  </si>
  <si>
    <t>日</t>
    <rPh sb="0" eb="1">
      <t>ニチ</t>
    </rPh>
    <phoneticPr fontId="26"/>
  </si>
  <si>
    <t>その他の学生</t>
    <rPh sb="2" eb="3">
      <t>タ</t>
    </rPh>
    <rPh sb="4" eb="6">
      <t>ガクセイ</t>
    </rPh>
    <phoneticPr fontId="2"/>
  </si>
  <si>
    <t>大人</t>
    <rPh sb="0" eb="2">
      <t>オトナ</t>
    </rPh>
    <phoneticPr fontId="2"/>
  </si>
  <si>
    <t>～</t>
    <phoneticPr fontId="26"/>
  </si>
  <si>
    <t>短大・高専・大学生</t>
    <rPh sb="0" eb="2">
      <t>タンダイ</t>
    </rPh>
    <rPh sb="3" eb="5">
      <t>コウセン</t>
    </rPh>
    <rPh sb="6" eb="9">
      <t>ダイガクセイ</t>
    </rPh>
    <phoneticPr fontId="2"/>
  </si>
  <si>
    <t>※人数・属性は自動で反映されます。</t>
    <rPh sb="1" eb="3">
      <t>ニンズウ</t>
    </rPh>
    <rPh sb="4" eb="6">
      <t>ゾクセイ</t>
    </rPh>
    <rPh sb="7" eb="9">
      <t>ジドウ</t>
    </rPh>
    <rPh sb="10" eb="12">
      <t>ハンエイ</t>
    </rPh>
    <phoneticPr fontId="2"/>
  </si>
  <si>
    <t>※日付・人数・属性は自動で反映されます。</t>
    <rPh sb="1" eb="3">
      <t>ヒヅケ</t>
    </rPh>
    <rPh sb="4" eb="6">
      <t>ニンズウ</t>
    </rPh>
    <rPh sb="7" eb="9">
      <t>ゾクセイ</t>
    </rPh>
    <rPh sb="10" eb="12">
      <t>ジドウ</t>
    </rPh>
    <rPh sb="13" eb="15">
      <t>ハンエイ</t>
    </rPh>
    <phoneticPr fontId="2"/>
  </si>
  <si>
    <t>専修・専門学生</t>
    <rPh sb="0" eb="2">
      <t>センシュウ</t>
    </rPh>
    <rPh sb="3" eb="5">
      <t>センモン</t>
    </rPh>
    <rPh sb="5" eb="7">
      <t>ガクセイ</t>
    </rPh>
    <phoneticPr fontId="2"/>
  </si>
  <si>
    <t>日別利用者数</t>
    <rPh sb="0" eb="1">
      <t>ヒ</t>
    </rPh>
    <rPh sb="1" eb="2">
      <t>ベツ</t>
    </rPh>
    <rPh sb="2" eb="5">
      <t>リヨウシャ</t>
    </rPh>
    <rPh sb="5" eb="6">
      <t>スウ</t>
    </rPh>
    <phoneticPr fontId="2"/>
  </si>
  <si>
    <t>社会人２９歳以下</t>
    <rPh sb="0" eb="3">
      <t>シャカイジン</t>
    </rPh>
    <rPh sb="5" eb="6">
      <t>サイ</t>
    </rPh>
    <rPh sb="6" eb="8">
      <t>イカ</t>
    </rPh>
    <phoneticPr fontId="2"/>
  </si>
  <si>
    <t>日別利用者集計表</t>
    <rPh sb="0" eb="1">
      <t>ヒ</t>
    </rPh>
    <rPh sb="1" eb="2">
      <t>ベツ</t>
    </rPh>
    <rPh sb="2" eb="5">
      <t>リヨウシャ</t>
    </rPh>
    <rPh sb="5" eb="8">
      <t>シュウケイヒョウ</t>
    </rPh>
    <phoneticPr fontId="2"/>
  </si>
  <si>
    <t>社会人３０歳以上</t>
    <rPh sb="0" eb="3">
      <t>シャカイジン</t>
    </rPh>
    <rPh sb="5" eb="6">
      <t>サイ</t>
    </rPh>
    <rPh sb="6" eb="8">
      <t>イジョウ</t>
    </rPh>
    <phoneticPr fontId="2"/>
  </si>
  <si>
    <t>指導員・関係者</t>
    <rPh sb="0" eb="3">
      <t>シドウイン</t>
    </rPh>
    <rPh sb="4" eb="7">
      <t>カンケイシャ</t>
    </rPh>
    <phoneticPr fontId="2"/>
  </si>
  <si>
    <t>番号</t>
    <rPh sb="0" eb="2">
      <t>バンゴウ</t>
    </rPh>
    <phoneticPr fontId="26"/>
  </si>
  <si>
    <t>氏名</t>
    <rPh sb="0" eb="2">
      <t>シメイ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</si>
  <si>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</si>
  <si>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6"/>
  </si>
  <si>
    <t>年齢
（学年）</t>
    <rPh sb="0" eb="2">
      <t>ネンレイ</t>
    </rPh>
    <rPh sb="4" eb="6">
      <t>ガクネン</t>
    </rPh>
    <phoneticPr fontId="26"/>
  </si>
  <si>
    <t>1.宿泊棟
2.キャンプセンター
3.日帰り</t>
    <rPh sb="2" eb="5">
      <t>シュクハクトウ</t>
    </rPh>
    <rPh sb="19" eb="21">
      <t>ヒガエ</t>
    </rPh>
    <phoneticPr fontId="26"/>
  </si>
  <si>
    <t>減免
申請</t>
    <rPh sb="0" eb="2">
      <t>ゲンメン</t>
    </rPh>
    <rPh sb="3" eb="5">
      <t>シンセイ</t>
    </rPh>
    <phoneticPr fontId="2"/>
  </si>
  <si>
    <t>備考欄</t>
    <rPh sb="0" eb="3">
      <t>ビコウラン</t>
    </rPh>
    <phoneticPr fontId="2"/>
  </si>
  <si>
    <r>
      <t xml:space="preserve">属性
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ゾクセイ</t>
    </rPh>
    <phoneticPr fontId="2"/>
  </si>
  <si>
    <t>属性</t>
    <rPh sb="0" eb="2">
      <t>ゾクセイ</t>
    </rPh>
    <phoneticPr fontId="2"/>
  </si>
  <si>
    <t>1泊目</t>
    <rPh sb="1" eb="3">
      <t>ハクメ</t>
    </rPh>
    <phoneticPr fontId="2"/>
  </si>
  <si>
    <t>2泊目</t>
    <rPh sb="1" eb="3">
      <t>ハクメ</t>
    </rPh>
    <phoneticPr fontId="2"/>
  </si>
  <si>
    <t>3泊目</t>
    <rPh sb="1" eb="3">
      <t>ハクメ</t>
    </rPh>
    <phoneticPr fontId="2"/>
  </si>
  <si>
    <t>4泊目</t>
    <rPh sb="1" eb="3">
      <t>ハクメ</t>
    </rPh>
    <phoneticPr fontId="2"/>
  </si>
  <si>
    <t>5泊目</t>
    <rPh sb="1" eb="3">
      <t>ハクメ</t>
    </rPh>
    <phoneticPr fontId="2"/>
  </si>
  <si>
    <t>所属</t>
    <rPh sb="0" eb="2">
      <t>ショゾク</t>
    </rPh>
    <phoneticPr fontId="2"/>
  </si>
  <si>
    <t>宿泊場所</t>
    <rPh sb="0" eb="2">
      <t>シュクハク</t>
    </rPh>
    <rPh sb="2" eb="4">
      <t>バショ</t>
    </rPh>
    <phoneticPr fontId="2"/>
  </si>
  <si>
    <t>大洲　ジッピー</t>
    <rPh sb="0" eb="2">
      <t>オオズ</t>
    </rPh>
    <phoneticPr fontId="2"/>
  </si>
  <si>
    <t>〇</t>
  </si>
  <si>
    <t>AW</t>
    <phoneticPr fontId="2"/>
  </si>
  <si>
    <t>A</t>
    <phoneticPr fontId="2"/>
  </si>
  <si>
    <t>幼児（年少未満）</t>
    <rPh sb="0" eb="2">
      <t>ヨウジ</t>
    </rPh>
    <rPh sb="3" eb="7">
      <t>ネンショウミマン</t>
    </rPh>
    <phoneticPr fontId="2"/>
  </si>
  <si>
    <t>○○　○○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</si>
  <si>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</si>
  <si>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</si>
  <si>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</si>
  <si>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</si>
  <si>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□　□□</t>
    <phoneticPr fontId="2"/>
  </si>
  <si>
    <t>7/31、8/1</t>
    <phoneticPr fontId="2"/>
  </si>
  <si>
    <t>F</t>
    <phoneticPr fontId="2"/>
  </si>
  <si>
    <t>大洲　ジッコ</t>
    <rPh sb="0" eb="2">
      <t>オオズ</t>
    </rPh>
    <phoneticPr fontId="2"/>
  </si>
  <si>
    <t>AX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</si>
  <si>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</si>
  <si>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</si>
  <si>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</si>
  <si>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</si>
  <si>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</si>
  <si>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△△　△</t>
    <phoneticPr fontId="2"/>
  </si>
  <si>
    <t>8/1 13時から</t>
    <rPh sb="6" eb="7">
      <t>ジ</t>
    </rPh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</si>
  <si>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</si>
  <si>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</si>
  <si>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</si>
  <si>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</si>
  <si>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</si>
  <si>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</si>
  <si>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</si>
  <si>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</si>
  <si>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</si>
  <si>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</si>
  <si>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中等教育学生</t>
  </si>
  <si>
    <t>V</t>
    <phoneticPr fontId="2"/>
  </si>
  <si>
    <t>W</t>
    <phoneticPr fontId="2"/>
  </si>
  <si>
    <t>X</t>
    <phoneticPr fontId="2"/>
  </si>
  <si>
    <t>Y</t>
    <phoneticPr fontId="2"/>
  </si>
  <si>
    <t>特別支援学校生</t>
  </si>
  <si>
    <t>Z</t>
    <phoneticPr fontId="2"/>
  </si>
  <si>
    <t>AA</t>
    <phoneticPr fontId="2"/>
  </si>
  <si>
    <t>AB</t>
    <phoneticPr fontId="2"/>
  </si>
  <si>
    <t>AC</t>
    <phoneticPr fontId="2"/>
  </si>
  <si>
    <t>その他の学生</t>
  </si>
  <si>
    <t>AD</t>
    <phoneticPr fontId="2"/>
  </si>
  <si>
    <t>AE</t>
    <phoneticPr fontId="2"/>
  </si>
  <si>
    <t>AF</t>
    <phoneticPr fontId="2"/>
  </si>
  <si>
    <t>AG</t>
    <phoneticPr fontId="2"/>
  </si>
  <si>
    <t>短大・高専・大学生</t>
  </si>
  <si>
    <t>AH</t>
    <phoneticPr fontId="2"/>
  </si>
  <si>
    <t>AI</t>
    <phoneticPr fontId="2"/>
  </si>
  <si>
    <t>AJ</t>
    <phoneticPr fontId="2"/>
  </si>
  <si>
    <t>AK</t>
    <phoneticPr fontId="2"/>
  </si>
  <si>
    <t>専修・専門学生</t>
  </si>
  <si>
    <t>AL</t>
    <phoneticPr fontId="2"/>
  </si>
  <si>
    <t>AM</t>
    <phoneticPr fontId="2"/>
  </si>
  <si>
    <t>AN</t>
    <phoneticPr fontId="2"/>
  </si>
  <si>
    <t>AO</t>
    <phoneticPr fontId="2"/>
  </si>
  <si>
    <t>社会人２９歳以下</t>
  </si>
  <si>
    <t>AP</t>
    <phoneticPr fontId="2"/>
  </si>
  <si>
    <t>AQ</t>
    <phoneticPr fontId="2"/>
  </si>
  <si>
    <t>AR</t>
    <phoneticPr fontId="2"/>
  </si>
  <si>
    <t>AS</t>
    <phoneticPr fontId="2"/>
  </si>
  <si>
    <t>社会人３０歳以上</t>
    <phoneticPr fontId="2"/>
  </si>
  <si>
    <t>AT</t>
    <phoneticPr fontId="2"/>
  </si>
  <si>
    <t>AU</t>
    <phoneticPr fontId="2"/>
  </si>
  <si>
    <t>AV</t>
    <phoneticPr fontId="2"/>
  </si>
  <si>
    <t>指導員・関係者</t>
    <phoneticPr fontId="2"/>
  </si>
  <si>
    <t>AY</t>
    <phoneticPr fontId="2"/>
  </si>
  <si>
    <t>AZ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</si>
</sst>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&quot;(&quot;aaa&quot;)&quot;"/>
    <numFmt numFmtId="178" formatCode="\(aaa\)"/>
    <numFmt numFmtId="179" formatCode="m/d"/>
    <numFmt numFmtId="180" formatCode="[$]ggge&quot;年&quot;m&quot;月&quot;d&quot;日&quot;;@" x16r2:formatCode16="[$-ja-JP-x-gannen]ggge&quot;年&quot;m&quot;月&quot;d&quot;日&quot;;@"/>
  </numFmts>
  <fonts count="41">
    <font>
      <sz val="11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MS PGothic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MS PGothic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9"/>
      <color rgb="FF0070C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name val="MS PGothic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4" tint="-0.499984740745262"/>
      <name val="ＭＳ Ｐゴシック"/>
      <family val="3"/>
      <charset val="128"/>
    </font>
    <font>
      <sz val="11"/>
      <color theme="4" tint="-0.499984740745262"/>
      <name val="ＭＳ Ｐゴシック"/>
      <family val="3"/>
      <charset val="128"/>
      <scheme val="minor"/>
    </font>
    <font>
      <sz val="8"/>
      <color theme="4" tint="-0.499984740745262"/>
      <name val="ＭＳ Ｐゴシック"/>
      <family val="3"/>
      <charset val="128"/>
      <scheme val="minor"/>
    </font>
    <font>
      <sz val="9"/>
      <color theme="4" tint="-0.499984740745262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</cellStyleXfs>
  <cellXfs count="2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5" xfId="0" applyFont="1" applyBorder="1">
      <alignment vertical="center"/>
    </xf>
    <xf numFmtId="0" fontId="8" fillId="0" borderId="0" xfId="0" applyFont="1">
      <alignment vertical="center"/>
    </xf>
    <xf numFmtId="0" fontId="13" fillId="0" borderId="0" xfId="1" applyFont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2" borderId="23" xfId="1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 shrinkToFi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6" fillId="3" borderId="0" xfId="1" applyFont="1" applyFill="1" applyAlignment="1">
      <alignment vertical="center" wrapText="1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1" fillId="3" borderId="0" xfId="1" applyFont="1" applyFill="1">
      <alignment vertical="center"/>
    </xf>
    <xf numFmtId="0" fontId="22" fillId="3" borderId="0" xfId="1" applyFont="1" applyFill="1">
      <alignment vertical="center"/>
    </xf>
    <xf numFmtId="0" fontId="16" fillId="3" borderId="0" xfId="1" applyFont="1" applyFill="1">
      <alignment vertical="center"/>
    </xf>
    <xf numFmtId="0" fontId="19" fillId="2" borderId="29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4" fillId="2" borderId="27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19" fillId="0" borderId="8" xfId="0" applyFont="1" applyBorder="1">
      <alignment vertical="center"/>
    </xf>
    <xf numFmtId="0" fontId="25" fillId="0" borderId="24" xfId="0" applyFont="1" applyBorder="1" applyAlignment="1" applyProtection="1">
      <alignment horizontal="center" vertical="center" shrinkToFit="1"/>
      <protection locked="0"/>
    </xf>
    <xf numFmtId="177" fontId="19" fillId="4" borderId="24" xfId="0" applyNumberFormat="1" applyFont="1" applyFill="1" applyBorder="1" applyAlignment="1">
      <alignment horizontal="center" vertical="center" shrinkToFit="1"/>
    </xf>
    <xf numFmtId="0" fontId="17" fillId="0" borderId="24" xfId="0" applyFont="1" applyBorder="1" applyAlignment="1">
      <alignment vertical="center" textRotation="255" wrapText="1"/>
    </xf>
    <xf numFmtId="0" fontId="17" fillId="0" borderId="38" xfId="0" applyFont="1" applyBorder="1" applyAlignment="1">
      <alignment vertical="center" textRotation="255" wrapText="1"/>
    </xf>
    <xf numFmtId="0" fontId="19" fillId="0" borderId="38" xfId="0" applyFont="1" applyBorder="1">
      <alignment vertical="center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8" fontId="25" fillId="0" borderId="38" xfId="0" applyNumberFormat="1" applyFont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5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48" xfId="0" applyFont="1" applyBorder="1">
      <alignment vertical="center"/>
    </xf>
    <xf numFmtId="0" fontId="29" fillId="0" borderId="0" xfId="1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9" fillId="0" borderId="0" xfId="0" applyFont="1">
      <alignment vertical="center"/>
    </xf>
    <xf numFmtId="0" fontId="27" fillId="0" borderId="6" xfId="0" applyFont="1" applyBorder="1">
      <alignment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30" fillId="0" borderId="38" xfId="0" applyFont="1" applyBorder="1">
      <alignment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19" fillId="0" borderId="6" xfId="0" applyFont="1" applyBorder="1">
      <alignment vertical="center"/>
    </xf>
    <xf numFmtId="0" fontId="31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left" vertical="center" wrapText="1"/>
    </xf>
    <xf numFmtId="179" fontId="17" fillId="0" borderId="56" xfId="0" applyNumberFormat="1" applyFont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1" fillId="0" borderId="61" xfId="0" applyFont="1" applyBorder="1" applyAlignment="1">
      <alignment horizontal="center" vertical="center"/>
    </xf>
    <xf numFmtId="179" fontId="24" fillId="0" borderId="56" xfId="0" applyNumberFormat="1" applyFont="1" applyBorder="1" applyAlignment="1">
      <alignment horizontal="center" vertical="center"/>
    </xf>
    <xf numFmtId="0" fontId="17" fillId="2" borderId="6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9" xfId="0" applyBorder="1">
      <alignment vertical="center"/>
    </xf>
    <xf numFmtId="0" fontId="31" fillId="0" borderId="66" xfId="0" applyFont="1" applyBorder="1" applyAlignment="1">
      <alignment horizontal="center" vertical="center"/>
    </xf>
    <xf numFmtId="0" fontId="33" fillId="0" borderId="67" xfId="2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5" fillId="0" borderId="67" xfId="0" applyFont="1" applyBorder="1" applyAlignment="1" applyProtection="1">
      <alignment horizontal="center" vertical="center"/>
      <protection locked="0"/>
    </xf>
    <xf numFmtId="0" fontId="35" fillId="0" borderId="67" xfId="0" applyFont="1" applyBorder="1" applyProtection="1">
      <alignment vertical="center"/>
      <protection locked="0"/>
    </xf>
    <xf numFmtId="0" fontId="36" fillId="0" borderId="67" xfId="0" applyFont="1" applyBorder="1" applyAlignment="1" applyProtection="1">
      <alignment horizontal="center" vertical="center"/>
      <protection locked="0"/>
    </xf>
    <xf numFmtId="0" fontId="19" fillId="0" borderId="67" xfId="0" applyFont="1" applyBorder="1" applyAlignment="1" applyProtection="1">
      <alignment horizontal="center" vertical="center"/>
      <protection locked="0"/>
    </xf>
    <xf numFmtId="0" fontId="19" fillId="2" borderId="69" xfId="0" applyFont="1" applyFill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7" fillId="0" borderId="29" xfId="2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38" fillId="0" borderId="29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Protection="1">
      <alignment vertical="center"/>
      <protection locked="0"/>
    </xf>
    <xf numFmtId="0" fontId="20" fillId="0" borderId="71" xfId="0" applyFont="1" applyBorder="1" applyAlignment="1" applyProtection="1">
      <alignment horizontal="center" vertical="center"/>
      <protection locked="0"/>
    </xf>
    <xf numFmtId="0" fontId="20" fillId="2" borderId="73" xfId="0" applyFont="1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3" fillId="0" borderId="29" xfId="2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5" fillId="0" borderId="29" xfId="0" applyFont="1" applyBorder="1" applyAlignment="1" applyProtection="1">
      <alignment horizontal="center" vertical="center"/>
      <protection locked="0"/>
    </xf>
    <xf numFmtId="0" fontId="35" fillId="0" borderId="29" xfId="0" applyFont="1" applyBorder="1" applyProtection="1">
      <alignment vertical="center"/>
      <protection locked="0"/>
    </xf>
    <xf numFmtId="0" fontId="36" fillId="0" borderId="29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2" borderId="76" xfId="0" applyFont="1" applyFill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20" fillId="0" borderId="71" xfId="0" applyFont="1" applyBorder="1" applyProtection="1">
      <alignment vertical="center"/>
      <protection locked="0"/>
    </xf>
    <xf numFmtId="0" fontId="20" fillId="0" borderId="71" xfId="0" applyFont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40" fillId="0" borderId="29" xfId="0" applyFont="1" applyBorder="1" applyAlignment="1" applyProtection="1">
      <alignment horizontal="center" vertical="center"/>
      <protection locked="0"/>
    </xf>
    <xf numFmtId="0" fontId="40" fillId="0" borderId="29" xfId="0" applyFont="1" applyBorder="1" applyProtection="1">
      <alignment vertical="center"/>
      <protection locked="0"/>
    </xf>
    <xf numFmtId="0" fontId="31" fillId="0" borderId="78" xfId="0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Protection="1">
      <alignment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2" borderId="80" xfId="0" applyFont="1" applyFill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7" fillId="0" borderId="82" xfId="2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2" xfId="0" applyFont="1" applyBorder="1" applyAlignment="1" applyProtection="1">
      <alignment horizontal="center" vertical="center"/>
      <protection locked="0"/>
    </xf>
    <xf numFmtId="0" fontId="20" fillId="0" borderId="82" xfId="0" applyFont="1" applyBorder="1" applyProtection="1">
      <alignment vertical="center"/>
      <protection locked="0"/>
    </xf>
    <xf numFmtId="0" fontId="20" fillId="2" borderId="84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9" xfId="0" applyFont="1" applyBorder="1" applyProtection="1">
      <alignment vertical="center"/>
      <protection locked="0"/>
    </xf>
    <xf numFmtId="0" fontId="31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176" fontId="20" fillId="0" borderId="8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76" fontId="20" fillId="0" borderId="34" xfId="0" applyNumberFormat="1" applyFont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176" fontId="18" fillId="0" borderId="24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20" fillId="0" borderId="9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 wrapText="1"/>
    </xf>
    <xf numFmtId="0" fontId="13" fillId="2" borderId="42" xfId="1" applyFont="1" applyFill="1" applyBorder="1" applyAlignment="1">
      <alignment horizontal="center" vertical="center" wrapText="1"/>
    </xf>
    <xf numFmtId="178" fontId="1" fillId="2" borderId="49" xfId="0" applyNumberFormat="1" applyFont="1" applyFill="1" applyBorder="1" applyAlignment="1">
      <alignment horizontal="center" vertical="center"/>
    </xf>
    <xf numFmtId="178" fontId="1" fillId="2" borderId="48" xfId="0" applyNumberFormat="1" applyFont="1" applyFill="1" applyBorder="1" applyAlignment="1">
      <alignment horizontal="center" vertical="center"/>
    </xf>
    <xf numFmtId="178" fontId="1" fillId="2" borderId="50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72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72" xfId="0" applyFont="1" applyBorder="1" applyAlignment="1" applyProtection="1">
      <alignment horizontal="center" vertical="center"/>
      <protection locked="0"/>
    </xf>
    <xf numFmtId="0" fontId="0" fillId="0" borderId="72" xfId="0" applyBorder="1">
      <alignment vertical="center"/>
    </xf>
    <xf numFmtId="0" fontId="0" fillId="0" borderId="75" xfId="0" applyBorder="1">
      <alignment vertical="center"/>
    </xf>
    <xf numFmtId="0" fontId="0" fillId="0" borderId="28" xfId="0" applyBorder="1">
      <alignment vertical="center"/>
    </xf>
    <xf numFmtId="0" fontId="19" fillId="0" borderId="67" xfId="0" applyFont="1" applyBorder="1" applyAlignment="1" applyProtection="1">
      <alignment horizontal="center" vertical="center"/>
      <protection locked="0"/>
    </xf>
    <xf numFmtId="0" fontId="19" fillId="0" borderId="68" xfId="0" applyFont="1" applyBorder="1" applyAlignment="1" applyProtection="1">
      <alignment horizontal="center" vertical="center"/>
      <protection locked="0"/>
    </xf>
    <xf numFmtId="56" fontId="39" fillId="0" borderId="29" xfId="0" applyNumberFormat="1" applyFont="1" applyBorder="1" applyAlignment="1" applyProtection="1">
      <alignment horizontal="center" vertical="center"/>
      <protection locked="0"/>
    </xf>
    <xf numFmtId="0" fontId="39" fillId="0" borderId="29" xfId="0" applyFont="1" applyBorder="1" applyAlignment="1" applyProtection="1">
      <alignment horizontal="center" vertical="center"/>
      <protection locked="0"/>
    </xf>
    <xf numFmtId="0" fontId="39" fillId="0" borderId="72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79" xfId="0" applyFont="1" applyBorder="1" applyAlignment="1" applyProtection="1">
      <alignment horizontal="center" vertical="center"/>
      <protection locked="0"/>
    </xf>
    <xf numFmtId="0" fontId="20" fillId="0" borderId="82" xfId="0" applyFont="1" applyBorder="1" applyAlignment="1" applyProtection="1">
      <alignment horizontal="center" vertical="center"/>
      <protection locked="0"/>
    </xf>
    <xf numFmtId="0" fontId="20" fillId="0" borderId="83" xfId="0" applyFont="1" applyBorder="1" applyAlignment="1" applyProtection="1">
      <alignment horizontal="center" vertical="center"/>
      <protection locked="0"/>
    </xf>
    <xf numFmtId="0" fontId="19" fillId="0" borderId="74" xfId="0" applyFont="1" applyBorder="1" applyAlignment="1" applyProtection="1">
      <alignment horizontal="center" vertical="center"/>
      <protection locked="0"/>
    </xf>
    <xf numFmtId="180" fontId="18" fillId="0" borderId="8" xfId="0" applyNumberFormat="1" applyFont="1" applyBorder="1" applyAlignment="1">
      <alignment horizontal="center" vertical="center"/>
    </xf>
    <xf numFmtId="180" fontId="18" fillId="0" borderId="24" xfId="0" applyNumberFormat="1" applyFont="1" applyBorder="1" applyAlignment="1">
      <alignment horizontal="center" vertical="center"/>
    </xf>
    <xf numFmtId="180" fontId="18" fillId="0" borderId="38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180" fontId="18" fillId="0" borderId="34" xfId="0" applyNumberFormat="1" applyFont="1" applyBorder="1" applyAlignment="1">
      <alignment horizontal="center" vertical="center"/>
    </xf>
    <xf numFmtId="180" fontId="18" fillId="0" borderId="4" xfId="0" applyNumberFormat="1" applyFont="1" applyBorder="1" applyAlignment="1">
      <alignment horizontal="center" vertical="center"/>
    </xf>
    <xf numFmtId="180" fontId="18" fillId="0" borderId="9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/>
    </xf>
    <xf numFmtId="180" fontId="18" fillId="0" borderId="15" xfId="0" applyNumberFormat="1" applyFont="1" applyBorder="1" applyAlignment="1">
      <alignment horizontal="center" vertical="center"/>
    </xf>
  </cellXfs>
  <cellStyles count="3">
    <cellStyle name="標準" xfId="0" builtinId="0"/>
    <cellStyle name="標準 2" xfId="2" xr:uid="{1DE08675-4B74-4AB4-AAF8-8683D0458518}"/>
    <cellStyle name="標準 2 3" xfId="1" xr:uid="{9BC2A286-9E6D-4CEA-A20E-8FCD7C69768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153275</xdr:colOff>
      <xdr:row>1</xdr:row>
      <xdr:rowOff>43793</xdr:rowOff>
    </xdr:from>
    <xdr:to>
      <xdr:col>18</xdr:col>
      <xdr:colOff>841399</xdr:colOff>
      <xdr:row>3</xdr:row>
      <xdr:rowOff>145656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35A93C-6467-4A21-A773-725FFB60F22B}"/>
            </a:ext>
          </a:extLst>
        </xdr:cNvPr>
        <xdr:cNvSpPr/>
      </xdr:nvSpPr>
      <xdr:spPr>
        <a:xfrm>
          <a:off x="8982950" y="167618"/>
          <a:ext cx="964349" cy="44476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26</xdr:col>
      <xdr:colOff>1</xdr:colOff>
      <xdr:row>20</xdr:row>
      <xdr:rowOff>10949</xdr:rowOff>
    </xdr:from>
    <xdr:to>
      <xdr:col>31</xdr:col>
      <xdr:colOff>262759</xdr:colOff>
      <xdr:row>23</xdr:row>
      <xdr:rowOff>186121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633349-9984-45A0-84A3-3618C751B8B4}"/>
            </a:ext>
          </a:extLst>
        </xdr:cNvPr>
        <xdr:cNvSpPr txBox="1"/>
      </xdr:nvSpPr>
      <xdr:spPr>
        <a:xfrm>
          <a:off x="14430376" y="4440074"/>
          <a:ext cx="2301108" cy="83239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日帰りや、部分参加の場合、</a:t>
          </a:r>
          <a:endParaRPr kumimoji="1" lang="en-US" altLang="ja-JP" sz="1100"/>
        </a:p>
        <a:p>
          <a:r>
            <a:rPr kumimoji="1" lang="ja-JP" altLang="en-US" sz="1100"/>
            <a:t>備考欄に利用日が分かるように</a:t>
          </a:r>
          <a:endParaRPr kumimoji="1" lang="en-US" altLang="ja-JP" sz="1100"/>
        </a:p>
        <a:p>
          <a:r>
            <a:rPr kumimoji="1" lang="ja-JP" altLang="en-US" sz="1100"/>
            <a:t>記載してください。</a:t>
          </a:r>
        </a:p>
      </xdr:txBody>
    </xdr:sp>
    <xdr:clientData/>
  </xdr:twoCellAnchor>
  <xdr:twoCellAnchor>
    <xdr:from>
      <xdr:col>17</xdr:col>
      <xdr:colOff>174295</xdr:colOff>
      <xdr:row>65</xdr:row>
      <xdr:rowOff>152399</xdr:rowOff>
    </xdr:from>
    <xdr:to>
      <xdr:col>18</xdr:col>
      <xdr:colOff>862419</xdr:colOff>
      <xdr:row>67</xdr:row>
      <xdr:rowOff>155728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A5EBFED-E20B-4EB7-BF70-B3173754534D}"/>
            </a:ext>
          </a:extLst>
        </xdr:cNvPr>
        <xdr:cNvSpPr/>
      </xdr:nvSpPr>
      <xdr:spPr>
        <a:xfrm>
          <a:off x="9003970" y="14439899"/>
          <a:ext cx="964349" cy="4414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567;&#23398;&#29983;&#36899;&#30431;\&#22235;&#22269;&#23567;&#36899;\R7\&#20132;&#27969;&#12398;&#23478;&#12288;&#25552;&#20986;&#36039;&#26009;&#19968;&#25324;&#12480;&#12454;&#12531;&#12525;&#12540;&#12489;.xlsx" TargetMode="External"/><Relationship Id="rId1" Type="http://schemas.openxmlformats.org/officeDocument/2006/relationships/externalLinkPath" Target="/&#23567;&#23398;&#29983;&#36899;&#30431;/&#22235;&#22269;&#23567;&#36899;/R7/&#20132;&#27969;&#12398;&#23478;&#12288;&#25552;&#20986;&#36039;&#26009;&#19968;&#25324;&#12480;&#12454;&#12531;&#12525;&#12540;&#1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提出資料一覧表"/>
      <sheetName val="①利用申込書"/>
      <sheetName val="②活動日程表"/>
      <sheetName val="③免除申請書"/>
      <sheetName val="④利用団体票"/>
      <sheetName val="⑤請求情報内訳 "/>
      <sheetName val="⑥研修施設・夜間照明使用票"/>
      <sheetName val="⑦宿泊利用者等名簿"/>
      <sheetName val="⑧健康状態届"/>
      <sheetName val="⑨カヌー名簿"/>
      <sheetName val="⑩承諾書"/>
    </sheetNames>
    <sheetDataSet>
      <sheetData sheetId="0"/>
      <sheetData sheetId="1">
        <row r="4">
          <cell r="BS4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F704-6420-4BF1-A152-FB0217DA8C80}">
  <sheetPr>
    <tabColor rgb="FF00B0F0"/>
    <pageSetUpPr fitToPage="1"/>
  </sheetPr>
  <dimension ref="A1:BC454"/>
  <sheetViews>
    <sheetView showZeros="0" tabSelected="1" view="pageBreakPreview" zoomScale="87" zoomScaleNormal="100" zoomScaleSheetLayoutView="87" workbookViewId="0">
      <pane ySplit="13" topLeftCell="A14" activePane="bottomLeft" state="frozen"/>
      <selection activeCell="AI1" sqref="AI1:BO1"/>
      <selection pane="bottomLeft" activeCell="F10" sqref="F10"/>
    </sheetView>
  </sheetViews>
  <sheetFormatPr defaultRowHeight="17.25" customHeight="1"/>
  <cols>
    <col min="1" max="1" width="3.625" style="1" customWidth="1"/>
    <col min="2" max="2" width="15.125" customWidth="1"/>
    <col min="3" max="3" width="4.125" customWidth="1"/>
    <col min="4" max="4" width="14.25" style="3" customWidth="1"/>
    <col min="5" max="5" width="7.75" customWidth="1"/>
    <col min="6" max="6" width="12.25" customWidth="1"/>
    <col min="7" max="7" width="4.125" customWidth="1"/>
    <col min="8" max="8" width="6.25" customWidth="1"/>
    <col min="9" max="9" width="6" customWidth="1"/>
    <col min="10" max="10" width="5.875" customWidth="1"/>
    <col min="11" max="11" width="6.125" customWidth="1"/>
    <col min="12" max="12" width="6.5" customWidth="1"/>
    <col min="13" max="16" width="4.125" customWidth="1"/>
    <col min="17" max="17" width="7.375" customWidth="1"/>
    <col min="18" max="18" width="3.625" style="1" customWidth="1"/>
    <col min="19" max="19" width="15.125" customWidth="1"/>
    <col min="20" max="20" width="4.125" customWidth="1"/>
    <col min="21" max="21" width="14.25" style="3" customWidth="1"/>
    <col min="22" max="22" width="7.75" customWidth="1"/>
    <col min="23" max="23" width="12.25" customWidth="1"/>
    <col min="24" max="24" width="4.125" customWidth="1"/>
    <col min="25" max="25" width="6.25" customWidth="1"/>
    <col min="26" max="26" width="6" customWidth="1"/>
    <col min="27" max="27" width="5.875" customWidth="1"/>
    <col min="28" max="28" width="6.125" customWidth="1"/>
    <col min="29" max="29" width="6.5" customWidth="1"/>
    <col min="30" max="34" width="4.125" customWidth="1"/>
    <col min="35" max="35" width="31" customWidth="1"/>
    <col min="36" max="36" width="5.125" style="3" customWidth="1"/>
    <col min="37" max="41" width="5.875" customWidth="1"/>
  </cols>
  <sheetData>
    <row r="1" spans="1:55" ht="9.75" customHeight="1" thickTop="1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140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2"/>
      <c r="AH1" s="2"/>
      <c r="AI1" s="2"/>
      <c r="AQ1" t="s">
        <v>0</v>
      </c>
      <c r="AR1" s="4" t="s">
        <v>1</v>
      </c>
      <c r="AS1" s="5" t="s">
        <v>2</v>
      </c>
      <c r="AT1" s="6" t="s">
        <v>3</v>
      </c>
    </row>
    <row r="2" spans="1:55" ht="9.75" customHeight="1" thickBot="1">
      <c r="B2" s="7"/>
      <c r="C2" s="7"/>
      <c r="D2" s="8"/>
      <c r="E2" s="7"/>
      <c r="F2" s="7"/>
      <c r="G2" s="7"/>
      <c r="H2" s="7"/>
      <c r="I2" s="143"/>
      <c r="J2" s="143"/>
      <c r="K2" s="143"/>
      <c r="L2" s="143"/>
      <c r="M2" s="143"/>
      <c r="N2" s="143"/>
      <c r="O2" s="143"/>
      <c r="P2" s="143"/>
      <c r="Q2" s="9"/>
      <c r="R2" s="10"/>
      <c r="S2" s="7"/>
      <c r="T2" s="7"/>
      <c r="U2" s="8"/>
      <c r="V2" s="7"/>
      <c r="W2" s="7"/>
      <c r="X2" s="7"/>
      <c r="Y2" s="7"/>
      <c r="Z2" s="144"/>
      <c r="AA2" s="144"/>
      <c r="AB2" s="144"/>
      <c r="AC2" s="144"/>
      <c r="AD2" s="144"/>
      <c r="AE2" s="144"/>
      <c r="AF2" s="144"/>
      <c r="AG2" s="145"/>
      <c r="AH2" s="9"/>
      <c r="AI2" s="9"/>
      <c r="AQ2" t="s">
        <v>4</v>
      </c>
      <c r="AR2" s="11" t="s">
        <v>5</v>
      </c>
      <c r="AS2" s="5" t="s">
        <v>6</v>
      </c>
    </row>
    <row r="3" spans="1:55" ht="17.25" customHeight="1">
      <c r="A3" s="146" t="s">
        <v>7</v>
      </c>
      <c r="B3" s="147"/>
      <c r="C3" s="147"/>
      <c r="D3" s="147"/>
      <c r="E3" s="147"/>
      <c r="F3" s="147"/>
      <c r="G3" s="147"/>
      <c r="H3" s="148"/>
      <c r="I3" s="151" t="s">
        <v>8</v>
      </c>
      <c r="J3" s="152"/>
      <c r="K3" s="155" t="s">
        <v>9</v>
      </c>
      <c r="L3" s="156"/>
      <c r="M3" s="157" t="s">
        <v>10</v>
      </c>
      <c r="N3" s="156"/>
      <c r="O3" s="157" t="s">
        <v>11</v>
      </c>
      <c r="P3" s="158"/>
      <c r="Q3" s="12"/>
      <c r="R3" s="159" t="s">
        <v>12</v>
      </c>
      <c r="S3" s="147"/>
      <c r="T3" s="147"/>
      <c r="U3" s="147"/>
      <c r="V3" s="147"/>
      <c r="W3" s="147"/>
      <c r="X3" s="147"/>
      <c r="Y3" s="148"/>
      <c r="Z3" s="151" t="s">
        <v>8</v>
      </c>
      <c r="AA3" s="152"/>
      <c r="AB3" s="155" t="s">
        <v>9</v>
      </c>
      <c r="AC3" s="156"/>
      <c r="AD3" s="157" t="s">
        <v>10</v>
      </c>
      <c r="AE3" s="156"/>
      <c r="AF3" s="157" t="s">
        <v>11</v>
      </c>
      <c r="AG3" s="161"/>
      <c r="AH3" s="13"/>
      <c r="AI3" s="13"/>
      <c r="AR3" s="11" t="s">
        <v>13</v>
      </c>
      <c r="AS3" s="5" t="s">
        <v>14</v>
      </c>
    </row>
    <row r="4" spans="1:55" ht="17.25" customHeight="1" thickBot="1">
      <c r="A4" s="149"/>
      <c r="B4" s="149"/>
      <c r="C4" s="149"/>
      <c r="D4" s="149"/>
      <c r="E4" s="149"/>
      <c r="F4" s="149"/>
      <c r="G4" s="149"/>
      <c r="H4" s="150"/>
      <c r="I4" s="153"/>
      <c r="J4" s="154"/>
      <c r="K4" s="14" t="s">
        <v>15</v>
      </c>
      <c r="L4" s="15" t="s">
        <v>16</v>
      </c>
      <c r="M4" s="16" t="s">
        <v>17</v>
      </c>
      <c r="N4" s="16" t="s">
        <v>18</v>
      </c>
      <c r="O4" s="16" t="s">
        <v>19</v>
      </c>
      <c r="P4" s="17" t="s">
        <v>10</v>
      </c>
      <c r="Q4" s="18"/>
      <c r="R4" s="160"/>
      <c r="S4" s="149"/>
      <c r="T4" s="149"/>
      <c r="U4" s="149"/>
      <c r="V4" s="149"/>
      <c r="W4" s="149"/>
      <c r="X4" s="149"/>
      <c r="Y4" s="150"/>
      <c r="Z4" s="153"/>
      <c r="AA4" s="154"/>
      <c r="AB4" s="14" t="s">
        <v>15</v>
      </c>
      <c r="AC4" s="15" t="s">
        <v>16</v>
      </c>
      <c r="AD4" s="16" t="s">
        <v>17</v>
      </c>
      <c r="AE4" s="16" t="s">
        <v>18</v>
      </c>
      <c r="AF4" s="16" t="s">
        <v>19</v>
      </c>
      <c r="AG4" s="19" t="s">
        <v>10</v>
      </c>
      <c r="AH4" s="20"/>
      <c r="AI4" s="20"/>
      <c r="AJ4" s="21"/>
      <c r="AK4" s="22"/>
      <c r="AL4" s="23"/>
      <c r="AM4" s="23"/>
      <c r="AN4" s="23"/>
      <c r="AO4" s="23"/>
      <c r="AR4" s="11" t="s">
        <v>20</v>
      </c>
    </row>
    <row r="5" spans="1:55" ht="17.25" customHeight="1">
      <c r="A5" s="162" t="s">
        <v>21</v>
      </c>
      <c r="B5" s="163"/>
      <c r="C5" s="166" t="str">
        <f>IF([1]①利用申込書!D4="","",[1]①利用申込書!D4)</f>
        <v/>
      </c>
      <c r="D5" s="167"/>
      <c r="E5" s="167"/>
      <c r="F5" s="167"/>
      <c r="G5" s="167"/>
      <c r="H5" s="168"/>
      <c r="I5" s="172" t="s">
        <v>1</v>
      </c>
      <c r="J5" s="173"/>
      <c r="K5" s="24">
        <f>COUNTIFS(C15:C414,AQ1,D15:D414,AR1,F15:F414,AS1)</f>
        <v>0</v>
      </c>
      <c r="L5" s="25">
        <f>COUNTIFS(C15:C414,AQ2,D15:D414,AR1,F15:F414,AS1)</f>
        <v>0</v>
      </c>
      <c r="M5" s="26">
        <f>COUNTIFS(C15:C414,AQ1,D15:D414,AR1,F15:F414,AS2)</f>
        <v>0</v>
      </c>
      <c r="N5" s="26">
        <f>COUNTIFS(C15:C414,AQ2,D15:D414,AR1,F15:F414,AS2)</f>
        <v>0</v>
      </c>
      <c r="O5" s="174"/>
      <c r="P5" s="176"/>
      <c r="Q5" s="27"/>
      <c r="R5" s="179" t="s">
        <v>21</v>
      </c>
      <c r="S5" s="163"/>
      <c r="T5" s="181" t="s">
        <v>22</v>
      </c>
      <c r="U5" s="182"/>
      <c r="V5" s="182"/>
      <c r="W5" s="182"/>
      <c r="X5" s="182"/>
      <c r="Y5" s="183"/>
      <c r="Z5" s="172" t="s">
        <v>1</v>
      </c>
      <c r="AA5" s="173"/>
      <c r="AB5" s="28"/>
      <c r="AC5" s="28"/>
      <c r="AD5" s="28"/>
      <c r="AE5" s="28"/>
      <c r="AF5" s="187"/>
      <c r="AG5" s="189"/>
      <c r="AH5" s="29"/>
      <c r="AI5" s="30" t="s">
        <v>23</v>
      </c>
      <c r="AM5" s="31"/>
      <c r="AO5" s="32"/>
      <c r="AR5" s="11" t="s">
        <v>24</v>
      </c>
    </row>
    <row r="6" spans="1:55" ht="17.25" customHeight="1" thickBot="1">
      <c r="A6" s="164"/>
      <c r="B6" s="165"/>
      <c r="C6" s="169"/>
      <c r="D6" s="170"/>
      <c r="E6" s="170"/>
      <c r="F6" s="170"/>
      <c r="G6" s="170"/>
      <c r="H6" s="171"/>
      <c r="I6" s="172" t="s">
        <v>5</v>
      </c>
      <c r="J6" s="173"/>
      <c r="K6" s="24">
        <f>COUNTIFS(C15:C414,AQ1,D15:D414,AR2,F15:F414,AS1)</f>
        <v>0</v>
      </c>
      <c r="L6" s="25">
        <f>COUNTIFS(C15:C414,AQ2,D15:D414,AR2,F15:F414,AS1)</f>
        <v>0</v>
      </c>
      <c r="M6" s="26">
        <f>COUNTIFS(C15:C414,AQ1,D15:D414,AR2,F15:F414,AS2)</f>
        <v>0</v>
      </c>
      <c r="N6" s="26">
        <f>COUNTIFS(C15:C414,AQ2,D15:D414,AR2,F15:F414,AS2)</f>
        <v>0</v>
      </c>
      <c r="O6" s="175"/>
      <c r="P6" s="177"/>
      <c r="Q6" s="27"/>
      <c r="R6" s="180"/>
      <c r="S6" s="165"/>
      <c r="T6" s="184"/>
      <c r="U6" s="185"/>
      <c r="V6" s="185"/>
      <c r="W6" s="185"/>
      <c r="X6" s="185"/>
      <c r="Y6" s="186"/>
      <c r="Z6" s="172" t="s">
        <v>5</v>
      </c>
      <c r="AA6" s="173"/>
      <c r="AB6" s="28"/>
      <c r="AC6" s="28"/>
      <c r="AD6" s="33"/>
      <c r="AE6" s="33"/>
      <c r="AF6" s="188"/>
      <c r="AG6" s="190"/>
      <c r="AH6" s="29"/>
      <c r="AI6" s="34" t="s">
        <v>25</v>
      </c>
      <c r="AM6" s="34"/>
      <c r="AR6" s="11" t="s">
        <v>26</v>
      </c>
    </row>
    <row r="7" spans="1:55" ht="17.25" customHeight="1">
      <c r="A7" s="226" t="s">
        <v>27</v>
      </c>
      <c r="B7" s="227"/>
      <c r="C7" s="252">
        <v>46033</v>
      </c>
      <c r="D7" s="253"/>
      <c r="E7" s="198" t="s">
        <v>28</v>
      </c>
      <c r="F7" s="253">
        <v>46034</v>
      </c>
      <c r="G7" s="253"/>
      <c r="H7" s="258"/>
      <c r="I7" s="172" t="s">
        <v>29</v>
      </c>
      <c r="J7" s="173"/>
      <c r="K7" s="24">
        <f>COUNTIFS(C15:C414,AQ1,D15:D414,AR3,F15:F414,AS1)+COUNTIFS(C15:C414,AQ1,D15:D414,AR4,F15:F414,AS1)+COUNTIFS(C15:C414,AQ1,D15:D414,AR5,F15:F414,AS1)+COUNTIFS(C15:C414,AQ1,D15:D414,AR6,F15:F414,AS1)+COUNTIFS(C15:C414,AQ1,D15:D414,AR7,F15:F414,AS1)+COUNTIFS(C15:C414,AQ1,D15:D414,AR8,F15:F414,AS1)</f>
        <v>0</v>
      </c>
      <c r="L7" s="25">
        <f>COUNTIFS(C15:C414,AQ2,D15:D414,AR3,F15:F414,AS1)+COUNTIFS(C15:C414,AQ2,D15:D414,AR4,F15:F414,AS1)+COUNTIFS(C15:C414,AQ2,D15:D414,AR5,F15:F414,AS1)+COUNTIFS(C15:C414,AQ2,D15:D414,AR6,F15:F414,AS1)+COUNTIFS(C15:C414,AQ2,D15:D414,AR7,F15:F414,AS1)+COUNTIFS(C15:C414,AQ2,D15:D414,AR8,F15:F414,AS1)</f>
        <v>0</v>
      </c>
      <c r="M7" s="26">
        <f>COUNTIFS(C15:C414,AQ1,D15:D414,AR3,F15:F414,AS2)+COUNTIFS(C15:C414,AQ1,D15:D414,AR4,F15:F414,AS2)+COUNTIFS(C15:C414,AQ1,D15:D414,AR5,F15:F414,AS2)+COUNTIFS(C15:C414,AQ1,D15:D414,AR6,F15:F414,AS2)+COUNTIFS(C15:C414,AQ1,D15:D414,AR7,F15:F414,AS2)+COUNTIFS(C15:C414,AQ1,D15:D414,AR8,F15:F414,AS2)</f>
        <v>0</v>
      </c>
      <c r="N7" s="26">
        <f>COUNTIFS(C15:C414,AQ2,D15:D414,AR3,F15:F414,AS2)+COUNTIFS(C15:C414,AQ2,D15:D414,AR4,F15:F414,AS2)+COUNTIFS(C15:C414,AQ2,D15:D414,AR5,F15:F414,AS2)+COUNTIFS(C15:C414,AQ2,D15:D414,AR6,F15:F414,AS2)+COUNTIFS(C15:C414,AQ2,D15:D414,AR7,F15:F414,AS2)+COUNTIFS(C15:C414,AQ2,D15:D414,AR8,F15:F414,AS2)</f>
        <v>0</v>
      </c>
      <c r="O7" s="26">
        <f>COUNTIFS(D15:D414,AR4,F15:F414,AS1,G15:G414,#REF!)+COUNTIFS(D15:D414,AR5,F15:F414,AS1,G15:G414,#REF!)+COUNTIFS(D15:D414,AR6,F15:F414,AS1,G15:G414,#REF!)+COUNTIFS(D15:D414,AR7,F15:F414,AS1,G15:G414,#REF!)+COUNTIFS(D15:D414,AR8,F15:F414,AS1,G15:G414,#REF!)+COUNTIFS(D15:D414,AR3,F15:F414,AS1,G15:G414,#REF!)</f>
        <v>0</v>
      </c>
      <c r="P7" s="177"/>
      <c r="Q7" s="27"/>
      <c r="R7" s="232" t="s">
        <v>27</v>
      </c>
      <c r="S7" s="227"/>
      <c r="T7" s="192">
        <v>45869</v>
      </c>
      <c r="U7" s="193"/>
      <c r="V7" s="198" t="s">
        <v>28</v>
      </c>
      <c r="W7" s="193">
        <v>45871</v>
      </c>
      <c r="X7" s="193"/>
      <c r="Y7" s="201"/>
      <c r="Z7" s="172" t="s">
        <v>29</v>
      </c>
      <c r="AA7" s="173"/>
      <c r="AB7" s="35">
        <v>30</v>
      </c>
      <c r="AC7" s="36">
        <v>30</v>
      </c>
      <c r="AD7" s="33"/>
      <c r="AE7" s="33"/>
      <c r="AF7" s="33"/>
      <c r="AG7" s="190"/>
      <c r="AH7" s="29"/>
      <c r="AI7" s="34" t="s">
        <v>30</v>
      </c>
      <c r="AJ7" s="37"/>
      <c r="AK7" s="38">
        <f>[1]①利用申込書!S4</f>
        <v>0</v>
      </c>
      <c r="AL7" s="39" t="s">
        <v>31</v>
      </c>
      <c r="AM7" s="40"/>
      <c r="AN7" s="40"/>
      <c r="AO7" s="41"/>
      <c r="AR7" s="11" t="s">
        <v>32</v>
      </c>
    </row>
    <row r="8" spans="1:55" ht="17.25" customHeight="1">
      <c r="A8" s="228"/>
      <c r="B8" s="229"/>
      <c r="C8" s="254"/>
      <c r="D8" s="255"/>
      <c r="E8" s="199"/>
      <c r="F8" s="255"/>
      <c r="G8" s="255"/>
      <c r="H8" s="259"/>
      <c r="I8" s="172" t="s">
        <v>33</v>
      </c>
      <c r="J8" s="173"/>
      <c r="K8" s="24">
        <f>COUNTIFS(C15:C414,AQ1,D15:D414,AR9,F15:F414,AS1)+COUNTIFS(C15:C414,AQ1,D15:D414,AR10,F15:F414,AS1)</f>
        <v>0</v>
      </c>
      <c r="L8" s="25">
        <f>COUNTIFS(C15:C414,AQ2,D15:D414,AR9,F15:F414,AS1)+COUNTIFS(C15:C414,AQ2,D15:D414,AR10,F15:F414,AS1)</f>
        <v>0</v>
      </c>
      <c r="M8" s="26">
        <f>COUNTIFS(C15:C414,AQ1,D15:D414,AR9,F15:F414,AS2)+COUNTIFS(C15:C414,AQ1,D15:D414,AR10,F15:F414,AS2)</f>
        <v>0</v>
      </c>
      <c r="N8" s="26">
        <f>COUNTIFS(C15:C414,AQ2,D15:D414,AR9,F15:F414,AS2)+COUNTIFS(C15:C414,AQ2,D15:D414,AR10,F15:F414,AS2)</f>
        <v>0</v>
      </c>
      <c r="O8" s="26">
        <f>COUNTIFS(D15:D414,AR9,F15:F414,AS1,G15:G414,#REF!)+COUNTIFS(D15:D414,AR10,F15:F414,AS1,G15:G414,#REF!)</f>
        <v>0</v>
      </c>
      <c r="P8" s="178"/>
      <c r="Q8" s="27"/>
      <c r="R8" s="233"/>
      <c r="S8" s="229"/>
      <c r="T8" s="194"/>
      <c r="U8" s="195"/>
      <c r="V8" s="199"/>
      <c r="W8" s="195"/>
      <c r="X8" s="195"/>
      <c r="Y8" s="202"/>
      <c r="Z8" s="172" t="s">
        <v>33</v>
      </c>
      <c r="AA8" s="173"/>
      <c r="AB8" s="35"/>
      <c r="AC8" s="36"/>
      <c r="AD8" s="33"/>
      <c r="AE8" s="33"/>
      <c r="AF8" s="33"/>
      <c r="AG8" s="191"/>
      <c r="AH8" s="29"/>
      <c r="AI8" s="34" t="s">
        <v>34</v>
      </c>
      <c r="AJ8" s="42"/>
      <c r="AK8" s="43">
        <f>[1]①利用申込書!V4</f>
        <v>0</v>
      </c>
      <c r="AL8" s="27" t="s">
        <v>35</v>
      </c>
      <c r="AM8" s="44">
        <f>[1]①利用申込書!X4</f>
        <v>0</v>
      </c>
      <c r="AN8" s="27" t="s">
        <v>36</v>
      </c>
      <c r="AO8" s="45"/>
      <c r="AR8" s="11" t="s">
        <v>37</v>
      </c>
    </row>
    <row r="9" spans="1:55" ht="17.25" customHeight="1" thickBot="1">
      <c r="A9" s="230"/>
      <c r="B9" s="231"/>
      <c r="C9" s="256"/>
      <c r="D9" s="257"/>
      <c r="E9" s="200"/>
      <c r="F9" s="257"/>
      <c r="G9" s="257"/>
      <c r="H9" s="260"/>
      <c r="I9" s="215" t="s">
        <v>38</v>
      </c>
      <c r="J9" s="216"/>
      <c r="K9" s="46">
        <f>COUNTIFS(C15:C414,AQ1,D15:D414,AR11,F15:F414,AS1)+COUNTIFS(C15:C414,AQ1,D15:D414,AR12,F15:F414,AS1)+COUNTIFS(C15:C414,AQ1,D15:D414,AR13,F15:F414,AS1)</f>
        <v>0</v>
      </c>
      <c r="L9" s="47">
        <f>COUNTIFS(C15:C414,AQ2,D15:D414,AR11,F15:F414,AS1)+COUNTIFS(C15:C414,AQ2,D15:D414,AR12,F15:F414,AS1)+COUNTIFS(C15:C414,AQ2,D15:D414,AR13,F15:F414,AS1)</f>
        <v>0</v>
      </c>
      <c r="M9" s="48">
        <f>COUNTIFS(C15:C414,AQ1,D15:D414,AR11,F15:F414,AS2)+COUNTIFS(C15:C414,AQ1,D15:D414,AR12,F15:F414,AS2)+COUNTIFS(C15:C414,AQ1,D15:D414,AR13,F15:F414,AS2)</f>
        <v>0</v>
      </c>
      <c r="N9" s="48">
        <f>COUNTIFS(C15:C414,AQ2,D15:D414,AR11,F15:F414,AS2)+COUNTIFS(C15:C414,AQ2,D15:D414,AR12,F15:F414,AS2)+COUNTIFS(C15:C414,AQ2,D15:D414,AR13,F15:F414,AS2)</f>
        <v>0</v>
      </c>
      <c r="O9" s="48">
        <f>COUNTIFS(D15:D414,AR11,F15:F414,AS1,G15:G414,#REF!)+COUNTIFS(D15:D414,AR12,F15:F414,AS1,G15:G414,#REF!)+COUNTIFS(D15:D414,AR13,F15:F414,AS1,G15:G414,#REF!)</f>
        <v>0</v>
      </c>
      <c r="P9" s="49">
        <f>COUNTIFS(D15:D414,AR11,F15:F414,AS2,G15:G414,#REF!)+COUNTIFS(D15:D414,AR12,F15:F414,AS2,G15:G414,#REF!)+COUNTIFS(D15:D414,AR13,F15:F414,AS2,G15:G414,#REF!)</f>
        <v>0</v>
      </c>
      <c r="Q9" s="27"/>
      <c r="R9" s="234"/>
      <c r="S9" s="231"/>
      <c r="T9" s="196"/>
      <c r="U9" s="197"/>
      <c r="V9" s="200"/>
      <c r="W9" s="197"/>
      <c r="X9" s="197"/>
      <c r="Y9" s="203"/>
      <c r="Z9" s="215" t="s">
        <v>38</v>
      </c>
      <c r="AA9" s="216"/>
      <c r="AB9" s="50">
        <v>5</v>
      </c>
      <c r="AC9" s="51">
        <v>4</v>
      </c>
      <c r="AD9" s="52"/>
      <c r="AE9" s="52"/>
      <c r="AF9" s="52"/>
      <c r="AG9" s="53"/>
      <c r="AH9" s="29"/>
      <c r="AI9" s="29"/>
      <c r="AJ9" s="54" t="s">
        <v>39</v>
      </c>
      <c r="AK9" s="55">
        <f>[1]①利用申込書!AD4</f>
        <v>0</v>
      </c>
      <c r="AL9" s="56" t="s">
        <v>35</v>
      </c>
      <c r="AM9" s="55">
        <f>[1]①利用申込書!AF4</f>
        <v>0</v>
      </c>
      <c r="AN9" s="56" t="s">
        <v>36</v>
      </c>
      <c r="AO9" s="45"/>
      <c r="AR9" s="11" t="s">
        <v>40</v>
      </c>
    </row>
    <row r="10" spans="1:55" ht="17.25" customHeight="1" thickBot="1">
      <c r="B10" s="57"/>
      <c r="C10" s="58"/>
      <c r="D10" s="59"/>
      <c r="E10" s="58"/>
      <c r="F10" s="58"/>
      <c r="G10" s="58"/>
      <c r="H10" s="58"/>
      <c r="I10" s="60" t="s">
        <v>41</v>
      </c>
      <c r="J10" s="61"/>
      <c r="L10" s="58"/>
      <c r="M10" s="27"/>
      <c r="N10" s="27"/>
      <c r="O10" s="27"/>
      <c r="P10" s="27"/>
      <c r="Q10" s="27"/>
      <c r="R10" s="10"/>
      <c r="S10" s="57"/>
      <c r="T10" s="58"/>
      <c r="U10" s="59"/>
      <c r="V10" s="58"/>
      <c r="W10" s="58"/>
      <c r="X10" s="58"/>
      <c r="Y10" s="58"/>
      <c r="Z10" s="60" t="s">
        <v>42</v>
      </c>
      <c r="AA10" s="61"/>
      <c r="AC10" s="58"/>
      <c r="AD10" s="27"/>
      <c r="AE10" s="27"/>
      <c r="AF10" s="27"/>
      <c r="AG10" s="62"/>
      <c r="AH10" s="27"/>
      <c r="AI10" s="27"/>
      <c r="AJ10" s="63"/>
      <c r="AK10" s="64"/>
      <c r="AR10" s="11" t="s">
        <v>43</v>
      </c>
    </row>
    <row r="11" spans="1:55" ht="17.25" customHeight="1" thickBot="1">
      <c r="B11" s="65"/>
      <c r="C11" s="65"/>
      <c r="D11" s="27"/>
      <c r="E11" s="27"/>
      <c r="F11" s="27"/>
      <c r="G11" s="27"/>
      <c r="H11" s="217" t="s">
        <v>44</v>
      </c>
      <c r="I11" s="218"/>
      <c r="J11" s="218"/>
      <c r="K11" s="218"/>
      <c r="L11" s="219"/>
      <c r="M11" s="58"/>
      <c r="N11" s="58"/>
      <c r="O11" s="58"/>
      <c r="P11" s="58"/>
      <c r="Q11" s="58"/>
      <c r="R11" s="10"/>
      <c r="S11" s="65"/>
      <c r="T11" s="65"/>
      <c r="U11" s="27"/>
      <c r="V11" s="27"/>
      <c r="W11" s="27"/>
      <c r="X11" s="27"/>
      <c r="Y11" s="217" t="s">
        <v>44</v>
      </c>
      <c r="Z11" s="218"/>
      <c r="AA11" s="218"/>
      <c r="AB11" s="218"/>
      <c r="AC11" s="219"/>
      <c r="AD11" s="58"/>
      <c r="AE11" s="58"/>
      <c r="AF11" s="58"/>
      <c r="AG11" s="66"/>
      <c r="AH11" s="58"/>
      <c r="AI11" s="58"/>
      <c r="AJ11" s="63"/>
      <c r="AK11" s="64"/>
      <c r="AR11" s="11" t="s">
        <v>45</v>
      </c>
    </row>
    <row r="12" spans="1:55" ht="17.25" customHeight="1" thickBot="1">
      <c r="B12" s="65"/>
      <c r="C12" s="65"/>
      <c r="D12" s="27"/>
      <c r="E12" s="27"/>
      <c r="F12" s="27"/>
      <c r="G12" s="27"/>
      <c r="H12" s="67">
        <f>COUNTIF(H15:H414,AT1)</f>
        <v>0</v>
      </c>
      <c r="I12" s="68">
        <f>COUNTIF(I15:I414,AT1)</f>
        <v>0</v>
      </c>
      <c r="J12" s="68">
        <f>COUNTIF(J15:J414,AT1)</f>
        <v>0</v>
      </c>
      <c r="K12" s="68">
        <f>COUNTIF(K15:K414,AT1)</f>
        <v>0</v>
      </c>
      <c r="L12" s="68">
        <f>COUNTIF(L15:L414,AT1)</f>
        <v>0</v>
      </c>
      <c r="M12" s="69"/>
      <c r="N12" s="58"/>
      <c r="O12" s="58"/>
      <c r="P12" s="58"/>
      <c r="Q12" s="58"/>
      <c r="R12" s="10"/>
      <c r="S12" s="65"/>
      <c r="T12" s="65"/>
      <c r="U12" s="27"/>
      <c r="V12" s="27"/>
      <c r="W12" s="27"/>
      <c r="X12" s="27"/>
      <c r="Y12" s="70">
        <f>COUNTIF(Y15:Y84,AT1)</f>
        <v>68</v>
      </c>
      <c r="Z12" s="71">
        <f>COUNTIF(Z15:Z84,AT1)</f>
        <v>69</v>
      </c>
      <c r="AA12" s="68">
        <f>COUNTIF(AA15:AA54,AT1)</f>
        <v>0</v>
      </c>
      <c r="AB12" s="68">
        <f>COUNTIF(AB15:AB54,AT1)</f>
        <v>0</v>
      </c>
      <c r="AC12" s="68">
        <f>COUNTIF(AC15:AC54,AT1)</f>
        <v>0</v>
      </c>
      <c r="AD12" s="69"/>
      <c r="AE12" s="58"/>
      <c r="AF12" s="58"/>
      <c r="AG12" s="66"/>
      <c r="AH12" s="58"/>
      <c r="AI12" s="220" t="s">
        <v>46</v>
      </c>
      <c r="AJ12" s="221"/>
      <c r="AK12" s="221"/>
      <c r="AL12" s="221"/>
      <c r="AM12" s="221"/>
      <c r="AN12" s="221"/>
      <c r="AO12" s="222"/>
      <c r="AR12" s="11" t="s">
        <v>47</v>
      </c>
    </row>
    <row r="13" spans="1:55" ht="17.25" customHeight="1" thickBot="1">
      <c r="A13" s="204" t="s">
        <v>21</v>
      </c>
      <c r="B13" s="205"/>
      <c r="C13" s="206" t="str">
        <f>C5</f>
        <v/>
      </c>
      <c r="D13" s="207"/>
      <c r="E13" s="207"/>
      <c r="F13" s="207"/>
      <c r="G13" s="207"/>
      <c r="H13" s="207"/>
      <c r="I13" s="207"/>
      <c r="J13" s="207"/>
      <c r="K13" s="207"/>
      <c r="L13" s="208"/>
      <c r="M13" s="69"/>
      <c r="N13" s="65"/>
      <c r="O13" s="65"/>
      <c r="P13" s="65"/>
      <c r="Q13" s="65"/>
      <c r="R13" s="209" t="s">
        <v>21</v>
      </c>
      <c r="S13" s="205"/>
      <c r="T13" s="206">
        <f>T3</f>
        <v>0</v>
      </c>
      <c r="U13" s="207"/>
      <c r="V13" s="207"/>
      <c r="W13" s="207"/>
      <c r="X13" s="207"/>
      <c r="Y13" s="207"/>
      <c r="Z13" s="207"/>
      <c r="AA13" s="207"/>
      <c r="AB13" s="207"/>
      <c r="AC13" s="208"/>
      <c r="AD13" s="69"/>
      <c r="AE13" s="65"/>
      <c r="AF13" s="65"/>
      <c r="AG13" s="72"/>
      <c r="AH13" s="65"/>
      <c r="AI13" s="223"/>
      <c r="AJ13" s="224"/>
      <c r="AK13" s="224"/>
      <c r="AL13" s="224"/>
      <c r="AM13" s="224"/>
      <c r="AN13" s="224"/>
      <c r="AO13" s="225"/>
      <c r="AR13" s="11" t="s">
        <v>48</v>
      </c>
      <c r="BA13" s="210"/>
      <c r="BB13" s="210"/>
      <c r="BC13" s="210"/>
    </row>
    <row r="14" spans="1:55" ht="36" customHeight="1" thickBot="1">
      <c r="A14" s="73" t="s">
        <v>49</v>
      </c>
      <c r="B14" s="74" t="s">
        <v>50</v>
      </c>
      <c r="C14" s="75" t="s">
        <v>51</v>
      </c>
      <c r="D14" s="76" t="s">
        <v>52</v>
      </c>
      <c r="E14" s="77" t="s">
        <v>53</v>
      </c>
      <c r="F14" s="78" t="s">
        <v>54</v>
      </c>
      <c r="G14" s="76" t="s">
        <v>55</v>
      </c>
      <c r="H14" s="79" t="str">
        <f>IF(COLUMN(H14)-COLUMN($H$14)+DATE($AK$7+2018,$AK$8,$AM$8)&lt;=DATE($AK$7+2018,$AK$9,$AM$9-1), COLUMN(H14)-COLUMN($H$14)+DATE($AK$7+2018,$AK$8,$AM$8), "")</f>
        <v/>
      </c>
      <c r="I14" s="79" t="str">
        <f>IF(COLUMN(I14)-COLUMN($H$14)+DATE($AK$7+2018,$AK$8,$AM$8)&lt;=DATE($AK$7+2018,$AK$9,$AM$9-1), COLUMN(I14)-COLUMN($H$14)+DATE($AK$7+2018,$AK$8,$AM$8), "")</f>
        <v/>
      </c>
      <c r="J14" s="79" t="str">
        <f>IF(COLUMN(J14)-COLUMN($H$14)+DATE($AK$7+2018,$AK$8,$AM$8)&lt;=DATE($AK$7+2018,$AK$9,$AM$9-1), COLUMN(J14)-COLUMN($H$14)+DATE($AK$7+2018,$AK$8,$AM$8), "")</f>
        <v/>
      </c>
      <c r="K14" s="79" t="str">
        <f>IF(COLUMN(K14)-COLUMN($H$14)+DATE($AK$7+2018,$AK$8,$AM$8)&lt;=DATE($AK$7+2018,$AK$9,$AM$9-1), COLUMN(K14)-COLUMN($H$14)+DATE($AK$7+2018,$AK$8,$AM$8), "")</f>
        <v/>
      </c>
      <c r="L14" s="79" t="str">
        <f>IF(COLUMN(L14)-COLUMN($H$14)+DATE($AK$7+2018,$AK$8,$AM$8)&lt;=DATE($AK$7+2018,$AK$9,$AM$9-1), COLUMN(L14)-COLUMN($H$14)+DATE($AK$7+2018,$AK$8,$AM$8), "")</f>
        <v/>
      </c>
      <c r="M14" s="211" t="s">
        <v>56</v>
      </c>
      <c r="N14" s="212"/>
      <c r="O14" s="212"/>
      <c r="P14" s="80" t="s">
        <v>57</v>
      </c>
      <c r="Q14" s="81"/>
      <c r="R14" s="82" t="s">
        <v>49</v>
      </c>
      <c r="S14" s="74" t="s">
        <v>50</v>
      </c>
      <c r="T14" s="75" t="s">
        <v>51</v>
      </c>
      <c r="U14" s="76" t="s">
        <v>52</v>
      </c>
      <c r="V14" s="77" t="s">
        <v>53</v>
      </c>
      <c r="W14" s="78" t="s">
        <v>54</v>
      </c>
      <c r="X14" s="76" t="s">
        <v>55</v>
      </c>
      <c r="Y14" s="83">
        <v>45869</v>
      </c>
      <c r="Z14" s="83">
        <v>45870</v>
      </c>
      <c r="AA14" s="79" t="str">
        <f>IF(COLUMN(AA14)-COLUMN($H$14)+DATE($AK$7+2018,$AK$8,$AM$8)&lt;=DATE($AK$7+2018,$AK$9,$AM$9-1), COLUMN(AA14)-COLUMN($H$14)+DATE($AK$7+2018,$AK$8,$AM$8), "")</f>
        <v/>
      </c>
      <c r="AB14" s="79" t="str">
        <f>IF(COLUMN(AB14)-COLUMN($H$14)+DATE($AK$7+2018,$AK$8,$AM$8)&lt;=DATE($AK$7+2018,$AK$9,$AM$9-1), COLUMN(AB14)-COLUMN($H$14)+DATE($AK$7+2018,$AK$8,$AM$8), "")</f>
        <v/>
      </c>
      <c r="AC14" s="79" t="str">
        <f>IF(COLUMN(AC14)-COLUMN($H$14)+DATE($AK$7+2018,$AK$8,$AM$8)&lt;=DATE($AK$7+2018,$AK$9,$AM$9-1), COLUMN(AC14)-COLUMN($H$14)+DATE($AK$7+2018,$AK$8,$AM$8), "")</f>
        <v/>
      </c>
      <c r="AD14" s="211" t="s">
        <v>56</v>
      </c>
      <c r="AE14" s="212"/>
      <c r="AF14" s="212"/>
      <c r="AG14" s="84" t="s">
        <v>57</v>
      </c>
      <c r="AH14" s="85"/>
      <c r="AI14" s="213" t="s">
        <v>58</v>
      </c>
      <c r="AJ14" s="214"/>
      <c r="AK14" s="86" t="s">
        <v>59</v>
      </c>
      <c r="AL14" s="86" t="s">
        <v>60</v>
      </c>
      <c r="AM14" s="86" t="s">
        <v>61</v>
      </c>
      <c r="AN14" s="86" t="s">
        <v>62</v>
      </c>
      <c r="AO14" s="87" t="s">
        <v>63</v>
      </c>
      <c r="AV14" s="88" t="s">
        <v>51</v>
      </c>
      <c r="AW14" s="88" t="s">
        <v>64</v>
      </c>
      <c r="AX14" s="88" t="s">
        <v>65</v>
      </c>
    </row>
    <row r="15" spans="1:55" ht="17.25" customHeight="1" thickTop="1">
      <c r="A15" s="89">
        <v>1</v>
      </c>
      <c r="B15" s="90"/>
      <c r="C15" s="91"/>
      <c r="D15" s="92"/>
      <c r="E15" s="91"/>
      <c r="F15" s="93"/>
      <c r="G15" s="94"/>
      <c r="H15" s="94"/>
      <c r="I15" s="94"/>
      <c r="J15" s="95"/>
      <c r="K15" s="95"/>
      <c r="L15" s="95"/>
      <c r="M15" s="242"/>
      <c r="N15" s="242"/>
      <c r="O15" s="243"/>
      <c r="P15" s="96" t="str">
        <f t="shared" ref="P15:P78" si="0">IFERROR(VLOOKUP(AQ15,$AI$15:$AP$66,2,FALSE),"")</f>
        <v/>
      </c>
      <c r="Q15" s="27"/>
      <c r="R15" s="97">
        <v>1</v>
      </c>
      <c r="S15" s="98" t="s">
        <v>66</v>
      </c>
      <c r="T15" s="99" t="s">
        <v>0</v>
      </c>
      <c r="U15" s="100" t="s">
        <v>48</v>
      </c>
      <c r="V15" s="99">
        <v>58</v>
      </c>
      <c r="W15" s="101" t="s">
        <v>2</v>
      </c>
      <c r="X15" s="102"/>
      <c r="Y15" s="102" t="s">
        <v>67</v>
      </c>
      <c r="Z15" s="102" t="s">
        <v>67</v>
      </c>
      <c r="AA15" s="102"/>
      <c r="AB15" s="102"/>
      <c r="AC15" s="102"/>
      <c r="AD15" s="237"/>
      <c r="AE15" s="237"/>
      <c r="AF15" s="238"/>
      <c r="AG15" s="103" t="s">
        <v>68</v>
      </c>
      <c r="AH15" s="29"/>
      <c r="AI15" s="104" t="str">
        <f t="shared" ref="AI15:AI66" si="1">AV15&amp;AW15&amp;AX15</f>
        <v>男幼児（年少未満）1.宿泊棟</v>
      </c>
      <c r="AJ15" s="105" t="s">
        <v>69</v>
      </c>
      <c r="AK15" s="105">
        <f>COUNTIFS(H15:H414,"〇",P15:P414,"A")</f>
        <v>0</v>
      </c>
      <c r="AL15" s="105">
        <f>COUNTIFS(I15:I414,"〇",P15:P414,"A")</f>
        <v>0</v>
      </c>
      <c r="AM15" s="105">
        <f>COUNTIFS(J15:J414,"〇",P15:P414,"A")</f>
        <v>0</v>
      </c>
      <c r="AN15" s="105">
        <f>COUNTIFS(K15:K414,"〇",P15:P414,"A")</f>
        <v>0</v>
      </c>
      <c r="AO15" s="106">
        <f>COUNTIFS(L15:L414,"〇",P15:P414,"A")</f>
        <v>0</v>
      </c>
      <c r="AQ15" s="239" t="str">
        <f t="shared" ref="AQ15:AQ78" si="2">C15&amp;D15&amp;F15</f>
        <v/>
      </c>
      <c r="AR15" s="240"/>
      <c r="AS15" s="240"/>
      <c r="AT15" s="241"/>
      <c r="AV15" s="88" t="s">
        <v>0</v>
      </c>
      <c r="AW15" s="88" t="s">
        <v>70</v>
      </c>
      <c r="AX15" s="88" t="s">
        <v>2</v>
      </c>
    </row>
    <row r="16" spans="1:55" ht="17.25" customHeight="1">
      <c r="A16" s="107">
        <v>2</v>
      </c>
      <c r="B16" s="108"/>
      <c r="C16" s="109"/>
      <c r="D16" s="110"/>
      <c r="E16" s="109"/>
      <c r="F16" s="111"/>
      <c r="G16" s="112"/>
      <c r="H16" s="112"/>
      <c r="I16" s="112"/>
      <c r="J16" s="113"/>
      <c r="K16" s="113"/>
      <c r="L16" s="113"/>
      <c r="M16" s="235"/>
      <c r="N16" s="235"/>
      <c r="O16" s="236"/>
      <c r="P16" s="114" t="str">
        <f t="shared" si="0"/>
        <v/>
      </c>
      <c r="Q16" s="27"/>
      <c r="R16" s="115">
        <v>2</v>
      </c>
      <c r="S16" s="98" t="s">
        <v>71</v>
      </c>
      <c r="T16" s="99" t="s">
        <v>0</v>
      </c>
      <c r="U16" s="100" t="s">
        <v>48</v>
      </c>
      <c r="V16" s="99">
        <v>46</v>
      </c>
      <c r="W16" s="116" t="s">
        <v>2</v>
      </c>
      <c r="X16" s="102"/>
      <c r="Y16" s="102" t="s">
        <v>67</v>
      </c>
      <c r="Z16" s="102" t="s">
        <v>67</v>
      </c>
      <c r="AA16" s="102"/>
      <c r="AB16" s="102"/>
      <c r="AC16" s="102"/>
      <c r="AD16" s="237"/>
      <c r="AE16" s="237"/>
      <c r="AF16" s="238"/>
      <c r="AG16" s="103" t="s">
        <v>68</v>
      </c>
      <c r="AH16" s="29"/>
      <c r="AI16" s="104" t="str">
        <f t="shared" si="1"/>
        <v>女幼児（年少未満）1.宿泊棟</v>
      </c>
      <c r="AJ16" s="105" t="s">
        <v>72</v>
      </c>
      <c r="AK16" s="105">
        <f>COUNTIFS(H15:H414,"〇",P15:P414,"B")</f>
        <v>0</v>
      </c>
      <c r="AL16" s="105">
        <f>COUNTIFS(I15:I414,"〇",P15:P414,"B")</f>
        <v>0</v>
      </c>
      <c r="AM16" s="105">
        <f>COUNTIFS(J15:J414,"〇",P15:P414,"B")</f>
        <v>0</v>
      </c>
      <c r="AN16" s="105">
        <f>COUNTIFS(K15:K414,"〇",P15:P414,"B")</f>
        <v>0</v>
      </c>
      <c r="AO16" s="106">
        <f>COUNTIFS(L15:L414,"〇",P15:P414,"B")</f>
        <v>0</v>
      </c>
      <c r="AQ16" s="239" t="str">
        <f t="shared" si="2"/>
        <v/>
      </c>
      <c r="AR16" s="240"/>
      <c r="AS16" s="240"/>
      <c r="AT16" s="241"/>
      <c r="AV16" s="88" t="s">
        <v>4</v>
      </c>
      <c r="AW16" s="88" t="s">
        <v>70</v>
      </c>
      <c r="AX16" s="88" t="s">
        <v>2</v>
      </c>
    </row>
    <row r="17" spans="1:50" ht="17.25" customHeight="1">
      <c r="A17" s="107">
        <v>3</v>
      </c>
      <c r="B17" s="108"/>
      <c r="C17" s="109"/>
      <c r="D17" s="110"/>
      <c r="E17" s="109"/>
      <c r="F17" s="111"/>
      <c r="G17" s="112"/>
      <c r="H17" s="112"/>
      <c r="I17" s="112"/>
      <c r="J17" s="113"/>
      <c r="K17" s="113"/>
      <c r="L17" s="113"/>
      <c r="M17" s="235"/>
      <c r="N17" s="235"/>
      <c r="O17" s="236"/>
      <c r="P17" s="114" t="str">
        <f t="shared" si="0"/>
        <v/>
      </c>
      <c r="Q17" s="27"/>
      <c r="R17" s="115">
        <v>3</v>
      </c>
      <c r="S17" s="98" t="s">
        <v>71</v>
      </c>
      <c r="T17" s="99" t="s">
        <v>0</v>
      </c>
      <c r="U17" s="100" t="s">
        <v>48</v>
      </c>
      <c r="V17" s="99">
        <v>39</v>
      </c>
      <c r="W17" s="116" t="s">
        <v>2</v>
      </c>
      <c r="X17" s="102"/>
      <c r="Y17" s="102" t="s">
        <v>67</v>
      </c>
      <c r="Z17" s="102" t="s">
        <v>67</v>
      </c>
      <c r="AA17" s="102"/>
      <c r="AB17" s="102"/>
      <c r="AC17" s="102"/>
      <c r="AD17" s="237"/>
      <c r="AE17" s="237"/>
      <c r="AF17" s="238"/>
      <c r="AG17" s="103" t="s">
        <v>68</v>
      </c>
      <c r="AH17" s="29"/>
      <c r="AI17" s="104" t="str">
        <f t="shared" si="1"/>
        <v>男幼児（年少未満）2.キャンプセンター</v>
      </c>
      <c r="AJ17" s="105" t="s">
        <v>73</v>
      </c>
      <c r="AK17" s="105">
        <f>COUNTIFS(H15:H414,"〇",P15:P414,"C")</f>
        <v>0</v>
      </c>
      <c r="AL17" s="105">
        <f>COUNTIFS(I15:I414,"〇",P15:P414,"C")</f>
        <v>0</v>
      </c>
      <c r="AM17" s="105">
        <f>COUNTIFS(J15:J414,"〇",P15:P414,"C")</f>
        <v>0</v>
      </c>
      <c r="AN17" s="105">
        <f>COUNTIFS(K15:K414,"〇",P15:P414,"C")</f>
        <v>0</v>
      </c>
      <c r="AO17" s="106">
        <f>COUNTIFS(L15:L414,"〇",P15:P414,"C")</f>
        <v>0</v>
      </c>
      <c r="AQ17" s="239" t="str">
        <f t="shared" si="2"/>
        <v/>
      </c>
      <c r="AR17" s="240"/>
      <c r="AS17" s="240"/>
      <c r="AT17" s="241"/>
      <c r="AV17" s="88" t="s">
        <v>0</v>
      </c>
      <c r="AW17" s="88" t="s">
        <v>70</v>
      </c>
      <c r="AX17" s="88" t="s">
        <v>6</v>
      </c>
    </row>
    <row r="18" spans="1:50" ht="17.25" customHeight="1">
      <c r="A18" s="107">
        <v>4</v>
      </c>
      <c r="B18" s="108"/>
      <c r="C18" s="109"/>
      <c r="D18" s="110"/>
      <c r="E18" s="109"/>
      <c r="F18" s="111"/>
      <c r="G18" s="112"/>
      <c r="H18" s="112"/>
      <c r="I18" s="112"/>
      <c r="J18" s="113"/>
      <c r="K18" s="113"/>
      <c r="L18" s="113"/>
      <c r="M18" s="235"/>
      <c r="N18" s="235"/>
      <c r="O18" s="236"/>
      <c r="P18" s="114" t="str">
        <f t="shared" si="0"/>
        <v/>
      </c>
      <c r="Q18" s="27"/>
      <c r="R18" s="115">
        <v>4</v>
      </c>
      <c r="S18" s="98" t="s">
        <v>71</v>
      </c>
      <c r="T18" s="99" t="s">
        <v>4</v>
      </c>
      <c r="U18" s="100" t="s">
        <v>48</v>
      </c>
      <c r="V18" s="99">
        <v>42</v>
      </c>
      <c r="W18" s="116" t="s">
        <v>2</v>
      </c>
      <c r="X18" s="102"/>
      <c r="Y18" s="102" t="s">
        <v>67</v>
      </c>
      <c r="Z18" s="102" t="s">
        <v>67</v>
      </c>
      <c r="AA18" s="102"/>
      <c r="AB18" s="102"/>
      <c r="AC18" s="102"/>
      <c r="AD18" s="237"/>
      <c r="AE18" s="237"/>
      <c r="AF18" s="238"/>
      <c r="AG18" s="103" t="s">
        <v>68</v>
      </c>
      <c r="AH18" s="29"/>
      <c r="AI18" s="104" t="str">
        <f t="shared" si="1"/>
        <v>女幼児（年少未満）2.キャンプセンター</v>
      </c>
      <c r="AJ18" s="105" t="s">
        <v>74</v>
      </c>
      <c r="AK18" s="105">
        <f>COUNTIFS(H15:H414,"〇",P15:P414,"D")</f>
        <v>0</v>
      </c>
      <c r="AL18" s="105">
        <f>COUNTIFS(I15:I414,"〇",P15:P414,"D")</f>
        <v>0</v>
      </c>
      <c r="AM18" s="105">
        <f>COUNTIFS(J15:J414,"〇",P15:P414,"D")</f>
        <v>0</v>
      </c>
      <c r="AN18" s="105">
        <f>COUNTIFS(K15:K414,"〇",P15:P414,"D")</f>
        <v>0</v>
      </c>
      <c r="AO18" s="106">
        <f>COUNTIFS(L15:L414,"〇",P15:P414,"D")</f>
        <v>0</v>
      </c>
      <c r="AQ18" s="239" t="str">
        <f t="shared" si="2"/>
        <v/>
      </c>
      <c r="AR18" s="240"/>
      <c r="AS18" s="240"/>
      <c r="AT18" s="241"/>
      <c r="AV18" s="88" t="s">
        <v>4</v>
      </c>
      <c r="AW18" s="88" t="s">
        <v>70</v>
      </c>
      <c r="AX18" s="88" t="s">
        <v>6</v>
      </c>
    </row>
    <row r="19" spans="1:50" ht="17.25" customHeight="1">
      <c r="A19" s="107">
        <v>5</v>
      </c>
      <c r="B19" s="108"/>
      <c r="C19" s="109"/>
      <c r="D19" s="110"/>
      <c r="E19" s="109"/>
      <c r="F19" s="111"/>
      <c r="G19" s="112"/>
      <c r="H19" s="112"/>
      <c r="I19" s="112"/>
      <c r="J19" s="113"/>
      <c r="K19" s="113"/>
      <c r="L19" s="113"/>
      <c r="M19" s="235"/>
      <c r="N19" s="235"/>
      <c r="O19" s="236"/>
      <c r="P19" s="114" t="str">
        <f t="shared" si="0"/>
        <v/>
      </c>
      <c r="Q19" s="27"/>
      <c r="R19" s="115">
        <v>5</v>
      </c>
      <c r="S19" s="98" t="s">
        <v>71</v>
      </c>
      <c r="T19" s="117" t="s">
        <v>0</v>
      </c>
      <c r="U19" s="100" t="s">
        <v>48</v>
      </c>
      <c r="V19" s="99">
        <v>49</v>
      </c>
      <c r="W19" s="116" t="s">
        <v>2</v>
      </c>
      <c r="X19" s="102"/>
      <c r="Y19" s="102" t="s">
        <v>67</v>
      </c>
      <c r="Z19" s="102" t="s">
        <v>67</v>
      </c>
      <c r="AA19" s="102"/>
      <c r="AB19" s="102"/>
      <c r="AC19" s="102"/>
      <c r="AD19" s="237"/>
      <c r="AE19" s="237"/>
      <c r="AF19" s="238"/>
      <c r="AG19" s="103" t="s">
        <v>68</v>
      </c>
      <c r="AH19" s="29"/>
      <c r="AI19" s="104" t="str">
        <f t="shared" si="1"/>
        <v>男幼児（年少以上）1.宿泊棟</v>
      </c>
      <c r="AJ19" s="105" t="s">
        <v>75</v>
      </c>
      <c r="AK19" s="105">
        <f>COUNTIFS(H15:H414,"〇",P15:P414,"E")</f>
        <v>0</v>
      </c>
      <c r="AL19" s="105">
        <f>COUNTIFS(I15:I414,"〇",P15:P414,"E")</f>
        <v>0</v>
      </c>
      <c r="AM19" s="105">
        <f>COUNTIFS(J15:J414,"〇",P15:P414,"E")</f>
        <v>0</v>
      </c>
      <c r="AN19" s="105">
        <f>COUNTIFS(K15:K414,"〇",P15:P414,"E")</f>
        <v>0</v>
      </c>
      <c r="AO19" s="106">
        <f>COUNTIFS(L15:L414,"〇",P15:P414,"E")</f>
        <v>0</v>
      </c>
      <c r="AQ19" s="239" t="str">
        <f t="shared" si="2"/>
        <v/>
      </c>
      <c r="AR19" s="240"/>
      <c r="AS19" s="240"/>
      <c r="AT19" s="241"/>
      <c r="AV19" s="88" t="s">
        <v>0</v>
      </c>
      <c r="AW19" s="88" t="s">
        <v>5</v>
      </c>
      <c r="AX19" s="88" t="s">
        <v>2</v>
      </c>
    </row>
    <row r="20" spans="1:50" ht="17.25" customHeight="1">
      <c r="A20" s="107">
        <v>6</v>
      </c>
      <c r="B20" s="108"/>
      <c r="C20" s="109"/>
      <c r="D20" s="110"/>
      <c r="E20" s="109"/>
      <c r="F20" s="111"/>
      <c r="G20" s="112"/>
      <c r="H20" s="112"/>
      <c r="I20" s="112"/>
      <c r="J20" s="113"/>
      <c r="K20" s="113"/>
      <c r="L20" s="113"/>
      <c r="M20" s="235"/>
      <c r="N20" s="235"/>
      <c r="O20" s="236"/>
      <c r="P20" s="114" t="str">
        <f t="shared" si="0"/>
        <v/>
      </c>
      <c r="Q20" s="27"/>
      <c r="R20" s="115">
        <v>6</v>
      </c>
      <c r="S20" s="98" t="s">
        <v>76</v>
      </c>
      <c r="T20" s="117" t="s">
        <v>0</v>
      </c>
      <c r="U20" s="100" t="s">
        <v>48</v>
      </c>
      <c r="V20" s="99">
        <v>24</v>
      </c>
      <c r="W20" s="116" t="s">
        <v>14</v>
      </c>
      <c r="X20" s="102"/>
      <c r="Y20" s="102"/>
      <c r="Z20" s="102"/>
      <c r="AA20" s="102"/>
      <c r="AB20" s="102"/>
      <c r="AC20" s="102"/>
      <c r="AD20" s="237" t="s">
        <v>77</v>
      </c>
      <c r="AE20" s="237"/>
      <c r="AF20" s="238"/>
      <c r="AG20" s="103"/>
      <c r="AH20" s="29"/>
      <c r="AI20" s="104" t="str">
        <f t="shared" si="1"/>
        <v>女幼児（年少以上）1.宿泊棟</v>
      </c>
      <c r="AJ20" s="105" t="s">
        <v>78</v>
      </c>
      <c r="AK20" s="105">
        <f>COUNTIFS(H15:H414,"〇",P15:P414,"F")</f>
        <v>0</v>
      </c>
      <c r="AL20" s="105">
        <f>COUNTIFS(I15:I414,"〇",P15:P414,"F")</f>
        <v>0</v>
      </c>
      <c r="AM20" s="105">
        <f>COUNTIFS(J15:J414,"〇",P15:P414,"F")</f>
        <v>0</v>
      </c>
      <c r="AN20" s="105">
        <f>COUNTIFS(K15:K414,"〇",P15:P414,"F")</f>
        <v>0</v>
      </c>
      <c r="AO20" s="106">
        <f>COUNTIFS(L15:L414,"〇",P15:P414,"F")</f>
        <v>0</v>
      </c>
      <c r="AQ20" s="239" t="str">
        <f t="shared" si="2"/>
        <v/>
      </c>
      <c r="AR20" s="240"/>
      <c r="AS20" s="240"/>
      <c r="AT20" s="241"/>
      <c r="AV20" s="88" t="s">
        <v>4</v>
      </c>
      <c r="AW20" s="88" t="s">
        <v>5</v>
      </c>
      <c r="AX20" s="88" t="s">
        <v>2</v>
      </c>
    </row>
    <row r="21" spans="1:50" ht="17.25" customHeight="1">
      <c r="A21" s="107">
        <v>7</v>
      </c>
      <c r="B21" s="108"/>
      <c r="C21" s="109"/>
      <c r="D21" s="110"/>
      <c r="E21" s="109"/>
      <c r="F21" s="111"/>
      <c r="G21" s="112"/>
      <c r="H21" s="112"/>
      <c r="I21" s="112"/>
      <c r="J21" s="113"/>
      <c r="K21" s="113"/>
      <c r="L21" s="113"/>
      <c r="M21" s="235"/>
      <c r="N21" s="235"/>
      <c r="O21" s="236"/>
      <c r="P21" s="114" t="str">
        <f t="shared" si="0"/>
        <v/>
      </c>
      <c r="Q21" s="27"/>
      <c r="R21" s="115">
        <v>7</v>
      </c>
      <c r="S21" s="98" t="s">
        <v>79</v>
      </c>
      <c r="T21" s="117" t="s">
        <v>4</v>
      </c>
      <c r="U21" s="100" t="s">
        <v>48</v>
      </c>
      <c r="V21" s="99">
        <v>39</v>
      </c>
      <c r="W21" s="116" t="s">
        <v>2</v>
      </c>
      <c r="X21" s="102"/>
      <c r="Y21" s="102" t="s">
        <v>67</v>
      </c>
      <c r="Z21" s="102" t="s">
        <v>67</v>
      </c>
      <c r="AA21" s="102"/>
      <c r="AB21" s="102"/>
      <c r="AC21" s="102"/>
      <c r="AD21" s="237"/>
      <c r="AE21" s="237"/>
      <c r="AF21" s="238"/>
      <c r="AG21" s="103" t="s">
        <v>80</v>
      </c>
      <c r="AH21" s="29"/>
      <c r="AI21" s="104" t="str">
        <f t="shared" si="1"/>
        <v>男幼児（年少以上）2.キャンプセンター</v>
      </c>
      <c r="AJ21" s="105" t="s">
        <v>81</v>
      </c>
      <c r="AK21" s="105">
        <f>COUNTIFS(H15:H414,"〇",P15:P414,"G")</f>
        <v>0</v>
      </c>
      <c r="AL21" s="105">
        <f>COUNTIFS(I15:I414,"〇",P15:P414,"G")</f>
        <v>0</v>
      </c>
      <c r="AM21" s="105">
        <f>COUNTIFS(J15:J414,"〇",P15:P414,"G")</f>
        <v>0</v>
      </c>
      <c r="AN21" s="105">
        <f>COUNTIFS(K15:K414,"〇",P15:P414,"G")</f>
        <v>0</v>
      </c>
      <c r="AO21" s="106">
        <f>COUNTIFS(L15:L414,"〇",P15:P414,"G")</f>
        <v>0</v>
      </c>
      <c r="AQ21" s="239" t="str">
        <f t="shared" si="2"/>
        <v/>
      </c>
      <c r="AR21" s="240"/>
      <c r="AS21" s="240"/>
      <c r="AT21" s="241"/>
      <c r="AV21" s="88" t="s">
        <v>0</v>
      </c>
      <c r="AW21" s="88" t="s">
        <v>5</v>
      </c>
      <c r="AX21" s="88" t="s">
        <v>6</v>
      </c>
    </row>
    <row r="22" spans="1:50" ht="17.25" customHeight="1">
      <c r="A22" s="107">
        <v>8</v>
      </c>
      <c r="B22" s="108"/>
      <c r="C22" s="109"/>
      <c r="D22" s="110"/>
      <c r="E22" s="109"/>
      <c r="F22" s="111"/>
      <c r="G22" s="112"/>
      <c r="H22" s="112"/>
      <c r="I22" s="112"/>
      <c r="J22" s="113"/>
      <c r="K22" s="113"/>
      <c r="L22" s="113"/>
      <c r="M22" s="235"/>
      <c r="N22" s="235"/>
      <c r="O22" s="236"/>
      <c r="P22" s="114" t="str">
        <f t="shared" si="0"/>
        <v/>
      </c>
      <c r="Q22" s="27"/>
      <c r="R22" s="115">
        <v>8</v>
      </c>
      <c r="S22" s="98" t="s">
        <v>71</v>
      </c>
      <c r="T22" s="117" t="s">
        <v>4</v>
      </c>
      <c r="U22" s="100" t="s">
        <v>48</v>
      </c>
      <c r="V22" s="99">
        <v>28</v>
      </c>
      <c r="W22" s="116" t="s">
        <v>2</v>
      </c>
      <c r="X22" s="102"/>
      <c r="Y22" s="102" t="s">
        <v>67</v>
      </c>
      <c r="Z22" s="102" t="s">
        <v>67</v>
      </c>
      <c r="AA22" s="102"/>
      <c r="AB22" s="102"/>
      <c r="AC22" s="102"/>
      <c r="AD22" s="237"/>
      <c r="AE22" s="237"/>
      <c r="AF22" s="238"/>
      <c r="AG22" s="103" t="s">
        <v>80</v>
      </c>
      <c r="AH22" s="29"/>
      <c r="AI22" s="104" t="str">
        <f t="shared" si="1"/>
        <v>女幼児（年少以上）2.キャンプセンター</v>
      </c>
      <c r="AJ22" s="105" t="s">
        <v>82</v>
      </c>
      <c r="AK22" s="105">
        <f>COUNTIFS(H15:H414,"〇",P15:P414,"H")</f>
        <v>0</v>
      </c>
      <c r="AL22" s="105">
        <f>COUNTIFS(I15:I414,"〇",P15:P414,"H")</f>
        <v>0</v>
      </c>
      <c r="AM22" s="105">
        <f>COUNTIFS(J15:J414,"〇",P15:P414,"H")</f>
        <v>0</v>
      </c>
      <c r="AN22" s="105">
        <f>COUNTIFS(K15:K414,"〇",P15:P414,"H")</f>
        <v>0</v>
      </c>
      <c r="AO22" s="106">
        <f>COUNTIFS(L15:L414,"〇",P15:P414,"H")</f>
        <v>0</v>
      </c>
      <c r="AQ22" s="239" t="str">
        <f t="shared" si="2"/>
        <v/>
      </c>
      <c r="AR22" s="240"/>
      <c r="AS22" s="240"/>
      <c r="AT22" s="241"/>
      <c r="AV22" s="88" t="s">
        <v>4</v>
      </c>
      <c r="AW22" s="88" t="s">
        <v>5</v>
      </c>
      <c r="AX22" s="88" t="s">
        <v>6</v>
      </c>
    </row>
    <row r="23" spans="1:50" ht="17.25" customHeight="1">
      <c r="A23" s="107">
        <v>9</v>
      </c>
      <c r="B23" s="108"/>
      <c r="C23" s="109"/>
      <c r="D23" s="110"/>
      <c r="E23" s="109"/>
      <c r="F23" s="111"/>
      <c r="G23" s="112"/>
      <c r="H23" s="112"/>
      <c r="I23" s="112"/>
      <c r="J23" s="113"/>
      <c r="K23" s="113"/>
      <c r="L23" s="113"/>
      <c r="M23" s="235"/>
      <c r="N23" s="235"/>
      <c r="O23" s="236"/>
      <c r="P23" s="114" t="str">
        <f t="shared" si="0"/>
        <v/>
      </c>
      <c r="Q23" s="27"/>
      <c r="R23" s="115">
        <v>9</v>
      </c>
      <c r="S23" s="98" t="s">
        <v>71</v>
      </c>
      <c r="T23" s="117" t="s">
        <v>0</v>
      </c>
      <c r="U23" s="100" t="s">
        <v>48</v>
      </c>
      <c r="V23" s="99">
        <v>50</v>
      </c>
      <c r="W23" s="116" t="s">
        <v>2</v>
      </c>
      <c r="X23" s="102"/>
      <c r="Y23" s="102" t="s">
        <v>67</v>
      </c>
      <c r="Z23" s="102" t="s">
        <v>67</v>
      </c>
      <c r="AA23" s="102"/>
      <c r="AB23" s="102"/>
      <c r="AC23" s="102"/>
      <c r="AD23" s="237"/>
      <c r="AE23" s="237"/>
      <c r="AF23" s="238"/>
      <c r="AG23" s="103" t="s">
        <v>80</v>
      </c>
      <c r="AH23" s="29"/>
      <c r="AI23" s="104" t="str">
        <f t="shared" si="1"/>
        <v>男小学生1.宿泊棟</v>
      </c>
      <c r="AJ23" s="105" t="s">
        <v>83</v>
      </c>
      <c r="AK23" s="105">
        <f>COUNTIFS(H15:H414,"〇",P15:P414,"I")</f>
        <v>0</v>
      </c>
      <c r="AL23" s="105">
        <f>COUNTIFS(I15:I414,"〇",P15:P414,"I")</f>
        <v>0</v>
      </c>
      <c r="AM23" s="105">
        <f>COUNTIFS(J15:J414,"〇",P15:P414,"I")</f>
        <v>0</v>
      </c>
      <c r="AN23" s="105">
        <f>COUNTIFS(K15:K414,"〇",P15:P414,"I")</f>
        <v>0</v>
      </c>
      <c r="AO23" s="106">
        <f>COUNTIFS(L15:L414,"〇",P15:P414,"I")</f>
        <v>0</v>
      </c>
      <c r="AQ23" s="239" t="str">
        <f t="shared" si="2"/>
        <v/>
      </c>
      <c r="AR23" s="240"/>
      <c r="AS23" s="240"/>
      <c r="AT23" s="241"/>
      <c r="AV23" s="88" t="s">
        <v>0</v>
      </c>
      <c r="AW23" s="88" t="s">
        <v>13</v>
      </c>
      <c r="AX23" s="88" t="s">
        <v>2</v>
      </c>
    </row>
    <row r="24" spans="1:50" ht="17.25" customHeight="1">
      <c r="A24" s="107">
        <v>10</v>
      </c>
      <c r="B24" s="108"/>
      <c r="C24" s="109"/>
      <c r="D24" s="110"/>
      <c r="E24" s="109"/>
      <c r="F24" s="111"/>
      <c r="G24" s="112"/>
      <c r="H24" s="112"/>
      <c r="I24" s="112"/>
      <c r="J24" s="113"/>
      <c r="K24" s="113"/>
      <c r="L24" s="113"/>
      <c r="M24" s="235"/>
      <c r="N24" s="235"/>
      <c r="O24" s="236"/>
      <c r="P24" s="114" t="str">
        <f t="shared" si="0"/>
        <v/>
      </c>
      <c r="Q24" s="27"/>
      <c r="R24" s="115">
        <v>10</v>
      </c>
      <c r="S24" s="98" t="s">
        <v>71</v>
      </c>
      <c r="T24" s="117" t="s">
        <v>4</v>
      </c>
      <c r="U24" s="100" t="s">
        <v>48</v>
      </c>
      <c r="V24" s="99">
        <v>24</v>
      </c>
      <c r="W24" s="116" t="s">
        <v>2</v>
      </c>
      <c r="X24" s="102"/>
      <c r="Y24" s="102" t="s">
        <v>67</v>
      </c>
      <c r="Z24" s="102" t="s">
        <v>67</v>
      </c>
      <c r="AA24" s="102"/>
      <c r="AB24" s="102"/>
      <c r="AC24" s="102"/>
      <c r="AD24" s="237"/>
      <c r="AE24" s="237"/>
      <c r="AF24" s="238"/>
      <c r="AG24" s="103" t="s">
        <v>80</v>
      </c>
      <c r="AH24" s="29"/>
      <c r="AI24" s="104" t="str">
        <f t="shared" si="1"/>
        <v>女小学生1.宿泊棟</v>
      </c>
      <c r="AJ24" s="105" t="s">
        <v>84</v>
      </c>
      <c r="AK24" s="105">
        <f>COUNTIFS(H15:H414,"〇",P15:P414,"J")</f>
        <v>0</v>
      </c>
      <c r="AL24" s="105">
        <f>COUNTIFS(I15:I414,"〇",P15:P414,"J")</f>
        <v>0</v>
      </c>
      <c r="AM24" s="105">
        <f>COUNTIFS(J15:J414,"〇",P15:P414,"J")</f>
        <v>0</v>
      </c>
      <c r="AN24" s="105">
        <f>COUNTIFS(K15:K414,"〇",P15:P414,"J")</f>
        <v>0</v>
      </c>
      <c r="AO24" s="106">
        <f>COUNTIFS(L15:L414,"〇",P15:P414,"J")</f>
        <v>0</v>
      </c>
      <c r="AQ24" s="239" t="str">
        <f t="shared" si="2"/>
        <v/>
      </c>
      <c r="AR24" s="240"/>
      <c r="AS24" s="240"/>
      <c r="AT24" s="241"/>
      <c r="AV24" s="88" t="s">
        <v>4</v>
      </c>
      <c r="AW24" s="88" t="s">
        <v>13</v>
      </c>
      <c r="AX24" s="88" t="s">
        <v>2</v>
      </c>
    </row>
    <row r="25" spans="1:50" ht="17.25" customHeight="1">
      <c r="A25" s="107">
        <v>11</v>
      </c>
      <c r="B25" s="108"/>
      <c r="C25" s="109"/>
      <c r="D25" s="110"/>
      <c r="E25" s="109"/>
      <c r="F25" s="111"/>
      <c r="G25" s="112"/>
      <c r="H25" s="112"/>
      <c r="I25" s="112"/>
      <c r="J25" s="113"/>
      <c r="K25" s="113"/>
      <c r="L25" s="113"/>
      <c r="M25" s="235"/>
      <c r="N25" s="235"/>
      <c r="O25" s="236"/>
      <c r="P25" s="114" t="str">
        <f t="shared" si="0"/>
        <v/>
      </c>
      <c r="Q25" s="27"/>
      <c r="R25" s="115">
        <v>11</v>
      </c>
      <c r="S25" s="98" t="s">
        <v>71</v>
      </c>
      <c r="T25" s="117" t="s">
        <v>0</v>
      </c>
      <c r="U25" s="102" t="s">
        <v>20</v>
      </c>
      <c r="V25" s="99">
        <v>3</v>
      </c>
      <c r="W25" s="116" t="s">
        <v>2</v>
      </c>
      <c r="X25" s="102"/>
      <c r="Y25" s="102" t="s">
        <v>67</v>
      </c>
      <c r="Z25" s="102" t="s">
        <v>67</v>
      </c>
      <c r="AA25" s="102"/>
      <c r="AB25" s="102"/>
      <c r="AC25" s="102"/>
      <c r="AD25" s="237"/>
      <c r="AE25" s="237"/>
      <c r="AF25" s="238"/>
      <c r="AG25" s="103" t="s">
        <v>83</v>
      </c>
      <c r="AH25" s="29"/>
      <c r="AI25" s="104" t="str">
        <f t="shared" si="1"/>
        <v>男小学生2.キャンプセンター</v>
      </c>
      <c r="AJ25" s="105" t="s">
        <v>85</v>
      </c>
      <c r="AK25" s="105">
        <f>COUNTIFS(H15:H414,"〇",P15:P414,"K")</f>
        <v>0</v>
      </c>
      <c r="AL25" s="105">
        <f>COUNTIFS(I15:I414,"〇",P15:P414,"K")</f>
        <v>0</v>
      </c>
      <c r="AM25" s="105">
        <f>COUNTIFS(J15:J414,"〇",P15:P414,"K")</f>
        <v>0</v>
      </c>
      <c r="AN25" s="105">
        <f>COUNTIFS(K15:K414,"〇",P15:P414,"K")</f>
        <v>0</v>
      </c>
      <c r="AO25" s="106">
        <f>COUNTIFS(L15:L414,"〇",P15:P414,"K")</f>
        <v>0</v>
      </c>
      <c r="AQ25" s="239" t="str">
        <f t="shared" si="2"/>
        <v/>
      </c>
      <c r="AR25" s="240"/>
      <c r="AS25" s="240"/>
      <c r="AT25" s="241"/>
      <c r="AV25" s="88" t="s">
        <v>0</v>
      </c>
      <c r="AW25" s="88" t="s">
        <v>13</v>
      </c>
      <c r="AX25" s="88" t="s">
        <v>6</v>
      </c>
    </row>
    <row r="26" spans="1:50" ht="17.25" customHeight="1">
      <c r="A26" s="107">
        <v>12</v>
      </c>
      <c r="B26" s="108"/>
      <c r="C26" s="109"/>
      <c r="D26" s="110"/>
      <c r="E26" s="109"/>
      <c r="F26" s="111"/>
      <c r="G26" s="112"/>
      <c r="H26" s="112"/>
      <c r="I26" s="112"/>
      <c r="J26" s="113"/>
      <c r="K26" s="113"/>
      <c r="L26" s="113"/>
      <c r="M26" s="235"/>
      <c r="N26" s="235"/>
      <c r="O26" s="236"/>
      <c r="P26" s="114" t="str">
        <f t="shared" si="0"/>
        <v/>
      </c>
      <c r="Q26" s="27"/>
      <c r="R26" s="115">
        <v>12</v>
      </c>
      <c r="S26" s="98" t="s">
        <v>86</v>
      </c>
      <c r="T26" s="117" t="s">
        <v>0</v>
      </c>
      <c r="U26" s="102" t="s">
        <v>20</v>
      </c>
      <c r="V26" s="99">
        <v>3</v>
      </c>
      <c r="W26" s="116" t="s">
        <v>2</v>
      </c>
      <c r="X26" s="102"/>
      <c r="Y26" s="102"/>
      <c r="Z26" s="102" t="s">
        <v>67</v>
      </c>
      <c r="AA26" s="102"/>
      <c r="AB26" s="102"/>
      <c r="AC26" s="102"/>
      <c r="AD26" s="244" t="s">
        <v>87</v>
      </c>
      <c r="AE26" s="245"/>
      <c r="AF26" s="246"/>
      <c r="AG26" s="103" t="s">
        <v>83</v>
      </c>
      <c r="AH26" s="29"/>
      <c r="AI26" s="104" t="str">
        <f t="shared" si="1"/>
        <v>女小学生2.キャンプセンター</v>
      </c>
      <c r="AJ26" s="105" t="s">
        <v>88</v>
      </c>
      <c r="AK26" s="105">
        <f>COUNTIFS(H15:H414,"〇",P15:P414,"L")</f>
        <v>0</v>
      </c>
      <c r="AL26" s="105">
        <f>COUNTIFS(I15:I414,"〇",P15:P414,"L")</f>
        <v>0</v>
      </c>
      <c r="AM26" s="105">
        <f>COUNTIFS(J15:J414,"〇",P15:P414,"L")</f>
        <v>0</v>
      </c>
      <c r="AN26" s="105">
        <f>COUNTIFS(K15:K414,"〇",P15:P414,"L")</f>
        <v>0</v>
      </c>
      <c r="AO26" s="106">
        <f>COUNTIFS(L15:L414,"〇",P15:P414,"L")</f>
        <v>0</v>
      </c>
      <c r="AQ26" s="239" t="str">
        <f t="shared" si="2"/>
        <v/>
      </c>
      <c r="AR26" s="240"/>
      <c r="AS26" s="240"/>
      <c r="AT26" s="241"/>
      <c r="AV26" s="88" t="s">
        <v>4</v>
      </c>
      <c r="AW26" s="88" t="s">
        <v>13</v>
      </c>
      <c r="AX26" s="88" t="s">
        <v>6</v>
      </c>
    </row>
    <row r="27" spans="1:50" ht="17.25" customHeight="1">
      <c r="A27" s="107">
        <v>13</v>
      </c>
      <c r="B27" s="108"/>
      <c r="C27" s="109"/>
      <c r="D27" s="110"/>
      <c r="E27" s="109"/>
      <c r="F27" s="111"/>
      <c r="G27" s="112"/>
      <c r="H27" s="112"/>
      <c r="I27" s="112"/>
      <c r="J27" s="113"/>
      <c r="K27" s="113"/>
      <c r="L27" s="113"/>
      <c r="M27" s="235"/>
      <c r="N27" s="235"/>
      <c r="O27" s="236"/>
      <c r="P27" s="114" t="str">
        <f t="shared" si="0"/>
        <v/>
      </c>
      <c r="Q27" s="27"/>
      <c r="R27" s="115">
        <v>13</v>
      </c>
      <c r="S27" s="98" t="s">
        <v>71</v>
      </c>
      <c r="T27" s="117" t="s">
        <v>0</v>
      </c>
      <c r="U27" s="102" t="s">
        <v>20</v>
      </c>
      <c r="V27" s="99">
        <v>2</v>
      </c>
      <c r="W27" s="116" t="s">
        <v>2</v>
      </c>
      <c r="X27" s="102"/>
      <c r="Y27" s="102" t="s">
        <v>67</v>
      </c>
      <c r="Z27" s="102" t="s">
        <v>67</v>
      </c>
      <c r="AA27" s="102"/>
      <c r="AB27" s="102"/>
      <c r="AC27" s="102"/>
      <c r="AD27" s="237"/>
      <c r="AE27" s="237"/>
      <c r="AF27" s="238"/>
      <c r="AG27" s="103" t="s">
        <v>83</v>
      </c>
      <c r="AH27" s="29"/>
      <c r="AI27" s="104" t="str">
        <f t="shared" si="1"/>
        <v>男中学生1.宿泊棟</v>
      </c>
      <c r="AJ27" s="105" t="s">
        <v>89</v>
      </c>
      <c r="AK27" s="105">
        <f>COUNTIFS(H15:H414,"〇",P15:P414,"M")</f>
        <v>0</v>
      </c>
      <c r="AL27" s="105">
        <f>COUNTIFS(I15:I414,"〇",P15:P414,"M")</f>
        <v>0</v>
      </c>
      <c r="AM27" s="105">
        <f>COUNTIFS(J15:J414,"〇",P15:P414,"M")</f>
        <v>0</v>
      </c>
      <c r="AN27" s="105">
        <f>COUNTIFS(K15:K414,"〇",P15:P414,"M")</f>
        <v>0</v>
      </c>
      <c r="AO27" s="106">
        <f>COUNTIFS(L15:L414,"〇",P15:P414,"M")</f>
        <v>0</v>
      </c>
      <c r="AQ27" s="239" t="str">
        <f t="shared" si="2"/>
        <v/>
      </c>
      <c r="AR27" s="240"/>
      <c r="AS27" s="240"/>
      <c r="AT27" s="241"/>
      <c r="AV27" s="88" t="s">
        <v>0</v>
      </c>
      <c r="AW27" s="88" t="s">
        <v>20</v>
      </c>
      <c r="AX27" s="88" t="s">
        <v>2</v>
      </c>
    </row>
    <row r="28" spans="1:50" ht="17.25" customHeight="1">
      <c r="A28" s="107">
        <v>14</v>
      </c>
      <c r="B28" s="108"/>
      <c r="C28" s="109"/>
      <c r="D28" s="110"/>
      <c r="E28" s="109"/>
      <c r="F28" s="111"/>
      <c r="G28" s="112"/>
      <c r="H28" s="112"/>
      <c r="I28" s="112"/>
      <c r="J28" s="113"/>
      <c r="K28" s="113"/>
      <c r="L28" s="113"/>
      <c r="M28" s="235"/>
      <c r="N28" s="235"/>
      <c r="O28" s="236"/>
      <c r="P28" s="114" t="str">
        <f t="shared" si="0"/>
        <v/>
      </c>
      <c r="Q28" s="27"/>
      <c r="R28" s="115">
        <v>14</v>
      </c>
      <c r="S28" s="98" t="s">
        <v>71</v>
      </c>
      <c r="T28" s="117" t="s">
        <v>0</v>
      </c>
      <c r="U28" s="102" t="s">
        <v>20</v>
      </c>
      <c r="V28" s="99">
        <v>2</v>
      </c>
      <c r="W28" s="116" t="s">
        <v>2</v>
      </c>
      <c r="X28" s="102"/>
      <c r="Y28" s="102" t="s">
        <v>67</v>
      </c>
      <c r="Z28" s="102" t="s">
        <v>67</v>
      </c>
      <c r="AA28" s="102"/>
      <c r="AB28" s="102"/>
      <c r="AC28" s="102"/>
      <c r="AD28" s="237"/>
      <c r="AE28" s="237"/>
      <c r="AF28" s="238"/>
      <c r="AG28" s="103" t="s">
        <v>83</v>
      </c>
      <c r="AH28" s="29"/>
      <c r="AI28" s="104" t="str">
        <f t="shared" si="1"/>
        <v>女中学生1.宿泊棟</v>
      </c>
      <c r="AJ28" s="105" t="s">
        <v>90</v>
      </c>
      <c r="AK28" s="105">
        <f>COUNTIFS(H15:H414,"〇",P15:P414,"N")</f>
        <v>0</v>
      </c>
      <c r="AL28" s="105">
        <f>COUNTIFS(I15:I414,"〇",P15:P414,"N")</f>
        <v>0</v>
      </c>
      <c r="AM28" s="105">
        <f>COUNTIFS(J15:J414,"〇",P15:P414,"N")</f>
        <v>0</v>
      </c>
      <c r="AN28" s="105">
        <f>COUNTIFS(K15:K414,"〇",P15:P414,"N")</f>
        <v>0</v>
      </c>
      <c r="AO28" s="106">
        <f>COUNTIFS(L15:L414,"〇",P15:P414,"N")</f>
        <v>0</v>
      </c>
      <c r="AQ28" s="239" t="str">
        <f t="shared" si="2"/>
        <v/>
      </c>
      <c r="AR28" s="240"/>
      <c r="AS28" s="240"/>
      <c r="AT28" s="241"/>
      <c r="AV28" s="88" t="s">
        <v>4</v>
      </c>
      <c r="AW28" s="88" t="s">
        <v>20</v>
      </c>
      <c r="AX28" s="88" t="s">
        <v>2</v>
      </c>
    </row>
    <row r="29" spans="1:50" ht="17.25" customHeight="1">
      <c r="A29" s="107">
        <v>15</v>
      </c>
      <c r="B29" s="108"/>
      <c r="C29" s="109"/>
      <c r="D29" s="110"/>
      <c r="E29" s="109"/>
      <c r="F29" s="111"/>
      <c r="G29" s="112"/>
      <c r="H29" s="112"/>
      <c r="I29" s="112"/>
      <c r="J29" s="113"/>
      <c r="K29" s="113"/>
      <c r="L29" s="113"/>
      <c r="M29" s="235"/>
      <c r="N29" s="235"/>
      <c r="O29" s="236"/>
      <c r="P29" s="114" t="str">
        <f t="shared" si="0"/>
        <v/>
      </c>
      <c r="Q29" s="27"/>
      <c r="R29" s="115">
        <v>15</v>
      </c>
      <c r="S29" s="98" t="s">
        <v>71</v>
      </c>
      <c r="T29" s="117" t="s">
        <v>0</v>
      </c>
      <c r="U29" s="102" t="s">
        <v>20</v>
      </c>
      <c r="V29" s="99">
        <v>2</v>
      </c>
      <c r="W29" s="116" t="s">
        <v>2</v>
      </c>
      <c r="X29" s="102"/>
      <c r="Y29" s="102" t="s">
        <v>67</v>
      </c>
      <c r="Z29" s="102" t="s">
        <v>67</v>
      </c>
      <c r="AA29" s="102"/>
      <c r="AB29" s="102"/>
      <c r="AC29" s="102"/>
      <c r="AD29" s="237"/>
      <c r="AE29" s="237"/>
      <c r="AF29" s="238"/>
      <c r="AG29" s="103" t="s">
        <v>83</v>
      </c>
      <c r="AH29" s="29"/>
      <c r="AI29" s="104" t="str">
        <f t="shared" si="1"/>
        <v>男中学生2.キャンプセンター</v>
      </c>
      <c r="AJ29" s="105" t="s">
        <v>91</v>
      </c>
      <c r="AK29" s="105">
        <f>COUNTIFS(H15:H414,"〇",P15:P414,"O")</f>
        <v>0</v>
      </c>
      <c r="AL29" s="105">
        <f>COUNTIFS(I15:I414,"〇",P15:P414,"O")</f>
        <v>0</v>
      </c>
      <c r="AM29" s="105">
        <f>COUNTIFS(J15:J414,"〇",P15:P414,"O")</f>
        <v>0</v>
      </c>
      <c r="AN29" s="105">
        <f>COUNTIFS(K15:K414,"〇",P15:P414,"O")</f>
        <v>0</v>
      </c>
      <c r="AO29" s="106">
        <f>COUNTIFS(L15:L414,"〇",P15:P414,"O")</f>
        <v>0</v>
      </c>
      <c r="AQ29" s="239" t="str">
        <f t="shared" si="2"/>
        <v/>
      </c>
      <c r="AR29" s="240"/>
      <c r="AS29" s="240"/>
      <c r="AT29" s="241"/>
      <c r="AV29" s="88" t="s">
        <v>0</v>
      </c>
      <c r="AW29" s="88" t="s">
        <v>20</v>
      </c>
      <c r="AX29" s="88" t="s">
        <v>6</v>
      </c>
    </row>
    <row r="30" spans="1:50" ht="17.25" customHeight="1">
      <c r="A30" s="107">
        <v>16</v>
      </c>
      <c r="B30" s="108"/>
      <c r="C30" s="109"/>
      <c r="D30" s="110"/>
      <c r="E30" s="109"/>
      <c r="F30" s="111"/>
      <c r="G30" s="112"/>
      <c r="H30" s="112"/>
      <c r="I30" s="112"/>
      <c r="J30" s="113"/>
      <c r="K30" s="113"/>
      <c r="L30" s="113"/>
      <c r="M30" s="235"/>
      <c r="N30" s="235"/>
      <c r="O30" s="236"/>
      <c r="P30" s="114" t="str">
        <f t="shared" si="0"/>
        <v/>
      </c>
      <c r="Q30" s="27"/>
      <c r="R30" s="115">
        <v>16</v>
      </c>
      <c r="S30" s="98" t="s">
        <v>71</v>
      </c>
      <c r="T30" s="117" t="s">
        <v>0</v>
      </c>
      <c r="U30" s="102" t="s">
        <v>20</v>
      </c>
      <c r="V30" s="99">
        <v>1</v>
      </c>
      <c r="W30" s="116" t="s">
        <v>2</v>
      </c>
      <c r="X30" s="102"/>
      <c r="Y30" s="102" t="s">
        <v>67</v>
      </c>
      <c r="Z30" s="102" t="s">
        <v>67</v>
      </c>
      <c r="AA30" s="102"/>
      <c r="AB30" s="102"/>
      <c r="AC30" s="102"/>
      <c r="AD30" s="237"/>
      <c r="AE30" s="237"/>
      <c r="AF30" s="238"/>
      <c r="AG30" s="103" t="s">
        <v>83</v>
      </c>
      <c r="AH30" s="29"/>
      <c r="AI30" s="104" t="str">
        <f t="shared" si="1"/>
        <v>女中学生2.キャンプセンター</v>
      </c>
      <c r="AJ30" s="105" t="s">
        <v>92</v>
      </c>
      <c r="AK30" s="105">
        <f>COUNTIFS(H15:H414,"〇",P15:P414,"P")</f>
        <v>0</v>
      </c>
      <c r="AL30" s="105">
        <f>COUNTIFS(I15:I414,"〇",P15:P414,"P")</f>
        <v>0</v>
      </c>
      <c r="AM30" s="105">
        <f>COUNTIFS(J15:J414,"〇",P15:P414,"P")</f>
        <v>0</v>
      </c>
      <c r="AN30" s="105">
        <f>COUNTIFS(K15:K414,"〇",P15:P414,"P")</f>
        <v>0</v>
      </c>
      <c r="AO30" s="106">
        <f>COUNTIFS(L15:L414,"〇",P15:P414,"P")</f>
        <v>0</v>
      </c>
      <c r="AQ30" s="239" t="str">
        <f t="shared" si="2"/>
        <v/>
      </c>
      <c r="AR30" s="240"/>
      <c r="AS30" s="240"/>
      <c r="AT30" s="241"/>
      <c r="AV30" s="88" t="s">
        <v>4</v>
      </c>
      <c r="AW30" s="88" t="s">
        <v>20</v>
      </c>
      <c r="AX30" s="88" t="s">
        <v>6</v>
      </c>
    </row>
    <row r="31" spans="1:50" ht="17.25" customHeight="1">
      <c r="A31" s="107">
        <v>17</v>
      </c>
      <c r="B31" s="108"/>
      <c r="C31" s="109"/>
      <c r="D31" s="110"/>
      <c r="E31" s="109"/>
      <c r="F31" s="111"/>
      <c r="G31" s="112"/>
      <c r="H31" s="112"/>
      <c r="I31" s="112"/>
      <c r="J31" s="113"/>
      <c r="K31" s="113"/>
      <c r="L31" s="113"/>
      <c r="M31" s="235"/>
      <c r="N31" s="235"/>
      <c r="O31" s="236"/>
      <c r="P31" s="114" t="str">
        <f t="shared" si="0"/>
        <v/>
      </c>
      <c r="Q31" s="27"/>
      <c r="R31" s="115">
        <v>17</v>
      </c>
      <c r="S31" s="98" t="s">
        <v>71</v>
      </c>
      <c r="T31" s="117" t="s">
        <v>0</v>
      </c>
      <c r="U31" s="102" t="s">
        <v>20</v>
      </c>
      <c r="V31" s="99">
        <v>1</v>
      </c>
      <c r="W31" s="116" t="s">
        <v>2</v>
      </c>
      <c r="X31" s="102"/>
      <c r="Y31" s="102" t="s">
        <v>67</v>
      </c>
      <c r="Z31" s="102" t="s">
        <v>67</v>
      </c>
      <c r="AA31" s="102"/>
      <c r="AB31" s="102"/>
      <c r="AC31" s="102"/>
      <c r="AD31" s="237"/>
      <c r="AE31" s="237"/>
      <c r="AF31" s="238"/>
      <c r="AG31" s="103" t="s">
        <v>83</v>
      </c>
      <c r="AH31" s="29"/>
      <c r="AI31" s="104" t="str">
        <f t="shared" si="1"/>
        <v>男高校生1.宿泊棟</v>
      </c>
      <c r="AJ31" s="105" t="s">
        <v>93</v>
      </c>
      <c r="AK31" s="105">
        <f>COUNTIFS(H15:H414,"〇",P15:P414,"Q")</f>
        <v>0</v>
      </c>
      <c r="AL31" s="105">
        <f>COUNTIFS(I15:I414,"〇",P15:P414,"Q")</f>
        <v>0</v>
      </c>
      <c r="AM31" s="105">
        <f>COUNTIFS(J15:J414,"〇",P15:P414,"Q")</f>
        <v>0</v>
      </c>
      <c r="AN31" s="105">
        <f>COUNTIFS(K15:K414,"〇",P15:P414,"Q")</f>
        <v>0</v>
      </c>
      <c r="AO31" s="106">
        <f>COUNTIFS(L15:L414,"〇",P15:P414,"Q")</f>
        <v>0</v>
      </c>
      <c r="AQ31" s="239" t="str">
        <f t="shared" si="2"/>
        <v/>
      </c>
      <c r="AR31" s="240"/>
      <c r="AS31" s="240"/>
      <c r="AT31" s="241"/>
      <c r="AV31" s="88" t="s">
        <v>0</v>
      </c>
      <c r="AW31" s="88" t="s">
        <v>24</v>
      </c>
      <c r="AX31" s="88" t="s">
        <v>2</v>
      </c>
    </row>
    <row r="32" spans="1:50" ht="17.25" customHeight="1">
      <c r="A32" s="107">
        <v>18</v>
      </c>
      <c r="B32" s="108"/>
      <c r="C32" s="109"/>
      <c r="D32" s="110"/>
      <c r="E32" s="109"/>
      <c r="F32" s="111"/>
      <c r="G32" s="112"/>
      <c r="H32" s="112"/>
      <c r="I32" s="112"/>
      <c r="J32" s="113"/>
      <c r="K32" s="113"/>
      <c r="L32" s="113"/>
      <c r="M32" s="235"/>
      <c r="N32" s="235"/>
      <c r="O32" s="236"/>
      <c r="P32" s="114" t="str">
        <f t="shared" si="0"/>
        <v/>
      </c>
      <c r="Q32" s="27"/>
      <c r="R32" s="115">
        <v>18</v>
      </c>
      <c r="S32" s="98" t="s">
        <v>71</v>
      </c>
      <c r="T32" s="117" t="s">
        <v>0</v>
      </c>
      <c r="U32" s="102" t="s">
        <v>20</v>
      </c>
      <c r="V32" s="99">
        <v>1</v>
      </c>
      <c r="W32" s="116" t="s">
        <v>2</v>
      </c>
      <c r="X32" s="102"/>
      <c r="Y32" s="102" t="s">
        <v>67</v>
      </c>
      <c r="Z32" s="102" t="s">
        <v>67</v>
      </c>
      <c r="AA32" s="102"/>
      <c r="AB32" s="102"/>
      <c r="AC32" s="102"/>
      <c r="AD32" s="237"/>
      <c r="AE32" s="237"/>
      <c r="AF32" s="238"/>
      <c r="AG32" s="103" t="s">
        <v>83</v>
      </c>
      <c r="AH32" s="29"/>
      <c r="AI32" s="104" t="str">
        <f t="shared" si="1"/>
        <v>女高校生1.宿泊棟</v>
      </c>
      <c r="AJ32" s="105" t="s">
        <v>94</v>
      </c>
      <c r="AK32" s="105">
        <f>COUNTIFS(H15:H414,"〇",P15:P414,"R")</f>
        <v>0</v>
      </c>
      <c r="AL32" s="105">
        <f>COUNTIFS(I15:I414,"〇",P15:P414,"R")</f>
        <v>0</v>
      </c>
      <c r="AM32" s="105">
        <f>COUNTIFS(J15:J414,"〇",P15:P414,"R")</f>
        <v>0</v>
      </c>
      <c r="AN32" s="105">
        <f>COUNTIFS(K15:K414,"〇",P15:P414,"R")</f>
        <v>0</v>
      </c>
      <c r="AO32" s="106">
        <f>COUNTIFS(L15:L414,"〇",P15:P414,"R")</f>
        <v>0</v>
      </c>
      <c r="AQ32" s="239" t="str">
        <f t="shared" si="2"/>
        <v/>
      </c>
      <c r="AR32" s="240"/>
      <c r="AS32" s="240"/>
      <c r="AT32" s="241"/>
      <c r="AV32" s="88" t="s">
        <v>4</v>
      </c>
      <c r="AW32" s="88" t="s">
        <v>24</v>
      </c>
      <c r="AX32" s="88" t="s">
        <v>2</v>
      </c>
    </row>
    <row r="33" spans="1:50" ht="17.25" customHeight="1">
      <c r="A33" s="107">
        <v>19</v>
      </c>
      <c r="B33" s="108"/>
      <c r="C33" s="109"/>
      <c r="D33" s="110"/>
      <c r="E33" s="109"/>
      <c r="F33" s="111"/>
      <c r="G33" s="112"/>
      <c r="H33" s="112"/>
      <c r="I33" s="112"/>
      <c r="J33" s="113"/>
      <c r="K33" s="113"/>
      <c r="L33" s="113"/>
      <c r="M33" s="235"/>
      <c r="N33" s="235"/>
      <c r="O33" s="236"/>
      <c r="P33" s="114" t="str">
        <f t="shared" si="0"/>
        <v/>
      </c>
      <c r="Q33" s="27"/>
      <c r="R33" s="115">
        <v>19</v>
      </c>
      <c r="S33" s="98" t="s">
        <v>71</v>
      </c>
      <c r="T33" s="117" t="s">
        <v>0</v>
      </c>
      <c r="U33" s="102" t="s">
        <v>20</v>
      </c>
      <c r="V33" s="99">
        <v>1</v>
      </c>
      <c r="W33" s="116" t="s">
        <v>2</v>
      </c>
      <c r="X33" s="102" t="s">
        <v>67</v>
      </c>
      <c r="Y33" s="102" t="s">
        <v>67</v>
      </c>
      <c r="Z33" s="102" t="s">
        <v>67</v>
      </c>
      <c r="AA33" s="102"/>
      <c r="AB33" s="102"/>
      <c r="AC33" s="102"/>
      <c r="AD33" s="237"/>
      <c r="AE33" s="237"/>
      <c r="AF33" s="238"/>
      <c r="AG33" s="103" t="s">
        <v>83</v>
      </c>
      <c r="AH33" s="29"/>
      <c r="AI33" s="104" t="str">
        <f t="shared" si="1"/>
        <v>男高校生2.キャンプセンター</v>
      </c>
      <c r="AJ33" s="105" t="s">
        <v>95</v>
      </c>
      <c r="AK33" s="105">
        <f>COUNTIFS(H15:H414,"〇",P15:P414,"S")</f>
        <v>0</v>
      </c>
      <c r="AL33" s="105">
        <f>COUNTIFS(I15:I414,"〇",P15:P414,"S")</f>
        <v>0</v>
      </c>
      <c r="AM33" s="105">
        <f>COUNTIFS(J15:J414,"〇",P15:P414,"S")</f>
        <v>0</v>
      </c>
      <c r="AN33" s="105">
        <f>COUNTIFS(K15:K414,"〇",P15:P414,"S")</f>
        <v>0</v>
      </c>
      <c r="AO33" s="106">
        <f>COUNTIFS(L15:L414,"〇",O15:O414,"S")</f>
        <v>0</v>
      </c>
      <c r="AQ33" s="239" t="str">
        <f t="shared" si="2"/>
        <v/>
      </c>
      <c r="AR33" s="240"/>
      <c r="AS33" s="240"/>
      <c r="AT33" s="241"/>
      <c r="AV33" s="88" t="s">
        <v>0</v>
      </c>
      <c r="AW33" s="88" t="s">
        <v>24</v>
      </c>
      <c r="AX33" s="88" t="s">
        <v>6</v>
      </c>
    </row>
    <row r="34" spans="1:50" ht="17.25" customHeight="1">
      <c r="A34" s="107">
        <v>20</v>
      </c>
      <c r="B34" s="108"/>
      <c r="C34" s="109"/>
      <c r="D34" s="110"/>
      <c r="E34" s="109"/>
      <c r="F34" s="111"/>
      <c r="G34" s="112"/>
      <c r="H34" s="112"/>
      <c r="I34" s="112"/>
      <c r="J34" s="113"/>
      <c r="K34" s="113"/>
      <c r="L34" s="113"/>
      <c r="M34" s="235"/>
      <c r="N34" s="235"/>
      <c r="O34" s="236"/>
      <c r="P34" s="114" t="str">
        <f t="shared" si="0"/>
        <v/>
      </c>
      <c r="Q34" s="27"/>
      <c r="R34" s="115">
        <v>20</v>
      </c>
      <c r="S34" s="98" t="s">
        <v>71</v>
      </c>
      <c r="T34" s="117" t="s">
        <v>0</v>
      </c>
      <c r="U34" s="102" t="s">
        <v>20</v>
      </c>
      <c r="V34" s="99">
        <v>1</v>
      </c>
      <c r="W34" s="116" t="s">
        <v>2</v>
      </c>
      <c r="X34" s="102"/>
      <c r="Y34" s="102" t="s">
        <v>67</v>
      </c>
      <c r="Z34" s="102" t="s">
        <v>67</v>
      </c>
      <c r="AA34" s="102"/>
      <c r="AB34" s="102"/>
      <c r="AC34" s="102"/>
      <c r="AD34" s="237"/>
      <c r="AE34" s="237"/>
      <c r="AF34" s="238"/>
      <c r="AG34" s="103" t="s">
        <v>83</v>
      </c>
      <c r="AH34" s="29"/>
      <c r="AI34" s="104" t="str">
        <f t="shared" si="1"/>
        <v>女高校生2.キャンプセンター</v>
      </c>
      <c r="AJ34" s="105" t="s">
        <v>96</v>
      </c>
      <c r="AK34" s="105">
        <f>COUNTIFS(H15:H414,"〇",P15:P414,"T")</f>
        <v>0</v>
      </c>
      <c r="AL34" s="105">
        <f>COUNTIFS(I15:I414,"〇",P15:P414,"T")</f>
        <v>0</v>
      </c>
      <c r="AM34" s="105">
        <f>COUNTIFS(J15:J414,"〇",P15:P414,"T")</f>
        <v>0</v>
      </c>
      <c r="AN34" s="105">
        <f>COUNTIFS(K15:K414,"〇",P15:P414,"T")</f>
        <v>0</v>
      </c>
      <c r="AO34" s="106">
        <f>COUNTIFS(L15:L414,"〇",P15:P414,"T")</f>
        <v>0</v>
      </c>
      <c r="AQ34" s="239" t="str">
        <f t="shared" si="2"/>
        <v/>
      </c>
      <c r="AR34" s="240"/>
      <c r="AS34" s="240"/>
      <c r="AT34" s="241"/>
      <c r="AV34" s="88" t="s">
        <v>4</v>
      </c>
      <c r="AW34" s="88" t="s">
        <v>24</v>
      </c>
      <c r="AX34" s="88" t="s">
        <v>6</v>
      </c>
    </row>
    <row r="35" spans="1:50" ht="17.25" customHeight="1">
      <c r="A35" s="107">
        <v>21</v>
      </c>
      <c r="B35" s="108"/>
      <c r="C35" s="109"/>
      <c r="D35" s="110"/>
      <c r="E35" s="109"/>
      <c r="F35" s="111"/>
      <c r="G35" s="112"/>
      <c r="H35" s="112"/>
      <c r="I35" s="112"/>
      <c r="J35" s="113"/>
      <c r="K35" s="113"/>
      <c r="L35" s="113"/>
      <c r="M35" s="235"/>
      <c r="N35" s="235"/>
      <c r="O35" s="236"/>
      <c r="P35" s="114" t="str">
        <f t="shared" si="0"/>
        <v/>
      </c>
      <c r="Q35" s="27"/>
      <c r="R35" s="115">
        <v>21</v>
      </c>
      <c r="S35" s="98" t="s">
        <v>71</v>
      </c>
      <c r="T35" s="117" t="s">
        <v>4</v>
      </c>
      <c r="U35" s="102" t="s">
        <v>20</v>
      </c>
      <c r="V35" s="99">
        <v>3</v>
      </c>
      <c r="W35" s="116" t="s">
        <v>2</v>
      </c>
      <c r="X35" s="102"/>
      <c r="Y35" s="102" t="s">
        <v>67</v>
      </c>
      <c r="Z35" s="102" t="s">
        <v>67</v>
      </c>
      <c r="AA35" s="102"/>
      <c r="AB35" s="102"/>
      <c r="AC35" s="102"/>
      <c r="AD35" s="237"/>
      <c r="AE35" s="237"/>
      <c r="AF35" s="238"/>
      <c r="AG35" s="103" t="s">
        <v>83</v>
      </c>
      <c r="AH35" s="29"/>
      <c r="AI35" s="104" t="str">
        <f t="shared" si="1"/>
        <v>男中等教育学生1.宿泊棟</v>
      </c>
      <c r="AJ35" s="105" t="s">
        <v>97</v>
      </c>
      <c r="AK35" s="105">
        <f>COUNTIFS(H15:H414,"〇",P15:P414,"U")</f>
        <v>0</v>
      </c>
      <c r="AL35" s="105">
        <f>COUNTIFS(I15:I414,"〇",P15:P414,"U")</f>
        <v>0</v>
      </c>
      <c r="AM35" s="105">
        <f>COUNTIFS(J15:J414,"〇",P15:P414,"U")</f>
        <v>0</v>
      </c>
      <c r="AN35" s="105">
        <f>COUNTIFS(K15:K414,"〇",P15:P414,"U")</f>
        <v>0</v>
      </c>
      <c r="AO35" s="106">
        <f>COUNTIFS(L15:L414,"〇",P15:P414,"U")</f>
        <v>0</v>
      </c>
      <c r="AQ35" s="239" t="str">
        <f t="shared" si="2"/>
        <v/>
      </c>
      <c r="AR35" s="240"/>
      <c r="AS35" s="240"/>
      <c r="AT35" s="241"/>
      <c r="AV35" s="88" t="s">
        <v>0</v>
      </c>
      <c r="AW35" s="88" t="s">
        <v>98</v>
      </c>
      <c r="AX35" s="88" t="s">
        <v>2</v>
      </c>
    </row>
    <row r="36" spans="1:50" ht="17.25" customHeight="1">
      <c r="A36" s="107">
        <v>22</v>
      </c>
      <c r="B36" s="118"/>
      <c r="C36" s="105"/>
      <c r="D36" s="119"/>
      <c r="E36" s="105"/>
      <c r="F36" s="120"/>
      <c r="G36" s="113"/>
      <c r="H36" s="113"/>
      <c r="I36" s="113"/>
      <c r="J36" s="113"/>
      <c r="K36" s="113"/>
      <c r="L36" s="113"/>
      <c r="M36" s="235"/>
      <c r="N36" s="235"/>
      <c r="O36" s="236"/>
      <c r="P36" s="114" t="str">
        <f t="shared" si="0"/>
        <v/>
      </c>
      <c r="Q36" s="27"/>
      <c r="R36" s="115">
        <v>22</v>
      </c>
      <c r="S36" s="98" t="s">
        <v>71</v>
      </c>
      <c r="T36" s="117" t="s">
        <v>4</v>
      </c>
      <c r="U36" s="102" t="s">
        <v>20</v>
      </c>
      <c r="V36" s="99">
        <v>3</v>
      </c>
      <c r="W36" s="116" t="s">
        <v>2</v>
      </c>
      <c r="X36" s="102"/>
      <c r="Y36" s="102" t="s">
        <v>67</v>
      </c>
      <c r="Z36" s="102" t="s">
        <v>67</v>
      </c>
      <c r="AA36" s="102"/>
      <c r="AB36" s="102"/>
      <c r="AC36" s="102"/>
      <c r="AD36" s="237"/>
      <c r="AE36" s="237"/>
      <c r="AF36" s="238"/>
      <c r="AG36" s="103" t="s">
        <v>83</v>
      </c>
      <c r="AH36" s="29"/>
      <c r="AI36" s="104" t="str">
        <f t="shared" si="1"/>
        <v>女中等教育学生1.宿泊棟</v>
      </c>
      <c r="AJ36" s="105" t="s">
        <v>99</v>
      </c>
      <c r="AK36" s="105">
        <f>COUNTIFS(H15:H414,"〇",P15:P414,"V")</f>
        <v>0</v>
      </c>
      <c r="AL36" s="105">
        <f>COUNTIFS(I15:I414,"〇",P15:P414,"V")</f>
        <v>0</v>
      </c>
      <c r="AM36" s="105">
        <f>COUNTIFS(J15:J414,"〇",P15:P414,"V")</f>
        <v>0</v>
      </c>
      <c r="AN36" s="105">
        <f>COUNTIFS(K15:K414,"〇",P15:P414,"V")</f>
        <v>0</v>
      </c>
      <c r="AO36" s="106">
        <f>COUNTIFS(L15:L414,"〇",P15:P414,"V")</f>
        <v>0</v>
      </c>
      <c r="AQ36" s="239" t="str">
        <f t="shared" si="2"/>
        <v/>
      </c>
      <c r="AR36" s="240"/>
      <c r="AS36" s="240"/>
      <c r="AT36" s="241"/>
      <c r="AV36" s="88" t="s">
        <v>4</v>
      </c>
      <c r="AW36" s="88" t="s">
        <v>98</v>
      </c>
      <c r="AX36" s="88" t="s">
        <v>2</v>
      </c>
    </row>
    <row r="37" spans="1:50" ht="17.25" customHeight="1">
      <c r="A37" s="107">
        <v>23</v>
      </c>
      <c r="B37" s="118"/>
      <c r="C37" s="105"/>
      <c r="D37" s="119"/>
      <c r="E37" s="105"/>
      <c r="F37" s="120"/>
      <c r="G37" s="113"/>
      <c r="H37" s="113"/>
      <c r="I37" s="113"/>
      <c r="J37" s="113"/>
      <c r="K37" s="113"/>
      <c r="L37" s="113"/>
      <c r="M37" s="235"/>
      <c r="N37" s="235"/>
      <c r="O37" s="236"/>
      <c r="P37" s="114" t="str">
        <f t="shared" si="0"/>
        <v/>
      </c>
      <c r="Q37" s="27"/>
      <c r="R37" s="115">
        <v>23</v>
      </c>
      <c r="S37" s="98" t="s">
        <v>71</v>
      </c>
      <c r="T37" s="117" t="s">
        <v>4</v>
      </c>
      <c r="U37" s="102" t="s">
        <v>20</v>
      </c>
      <c r="V37" s="99">
        <v>3</v>
      </c>
      <c r="W37" s="116" t="s">
        <v>2</v>
      </c>
      <c r="X37" s="102"/>
      <c r="Y37" s="102" t="s">
        <v>67</v>
      </c>
      <c r="Z37" s="102" t="s">
        <v>67</v>
      </c>
      <c r="AA37" s="102"/>
      <c r="AB37" s="102"/>
      <c r="AC37" s="102"/>
      <c r="AD37" s="237"/>
      <c r="AE37" s="237"/>
      <c r="AF37" s="238"/>
      <c r="AG37" s="103" t="s">
        <v>83</v>
      </c>
      <c r="AH37" s="29"/>
      <c r="AI37" s="104" t="str">
        <f t="shared" si="1"/>
        <v>男中等教育学生2.キャンプセンター</v>
      </c>
      <c r="AJ37" s="105" t="s">
        <v>100</v>
      </c>
      <c r="AK37" s="105">
        <f>COUNTIFS(H15:H414,"〇",P15:P414,"W")</f>
        <v>0</v>
      </c>
      <c r="AL37" s="105">
        <f>COUNTIFS(I15:I414,"〇",P15:P414,"W")</f>
        <v>0</v>
      </c>
      <c r="AM37" s="105">
        <f>COUNTIFS(J15:J414,"〇",P15:P414,"W")</f>
        <v>0</v>
      </c>
      <c r="AN37" s="105">
        <f>COUNTIFS(K15:K414,"〇",P15:P414,"W")</f>
        <v>0</v>
      </c>
      <c r="AO37" s="106">
        <f>COUNTIFS(L15:L414,"〇",P15:P414,"W")</f>
        <v>0</v>
      </c>
      <c r="AQ37" s="239" t="str">
        <f t="shared" si="2"/>
        <v/>
      </c>
      <c r="AR37" s="240"/>
      <c r="AS37" s="240"/>
      <c r="AT37" s="241"/>
      <c r="AV37" s="88" t="s">
        <v>0</v>
      </c>
      <c r="AW37" s="88" t="s">
        <v>98</v>
      </c>
      <c r="AX37" s="88" t="s">
        <v>6</v>
      </c>
    </row>
    <row r="38" spans="1:50" ht="17.25" customHeight="1">
      <c r="A38" s="107">
        <v>24</v>
      </c>
      <c r="B38" s="118"/>
      <c r="C38" s="105"/>
      <c r="D38" s="119"/>
      <c r="E38" s="105"/>
      <c r="F38" s="120"/>
      <c r="G38" s="113"/>
      <c r="H38" s="113"/>
      <c r="I38" s="113"/>
      <c r="J38" s="113"/>
      <c r="K38" s="113"/>
      <c r="L38" s="113"/>
      <c r="M38" s="235"/>
      <c r="N38" s="235"/>
      <c r="O38" s="236"/>
      <c r="P38" s="114" t="str">
        <f t="shared" si="0"/>
        <v/>
      </c>
      <c r="Q38" s="27"/>
      <c r="R38" s="115">
        <v>24</v>
      </c>
      <c r="S38" s="98" t="s">
        <v>71</v>
      </c>
      <c r="T38" s="117" t="s">
        <v>4</v>
      </c>
      <c r="U38" s="102" t="s">
        <v>20</v>
      </c>
      <c r="V38" s="99">
        <v>2</v>
      </c>
      <c r="W38" s="116" t="s">
        <v>2</v>
      </c>
      <c r="X38" s="102" t="s">
        <v>67</v>
      </c>
      <c r="Y38" s="102" t="s">
        <v>67</v>
      </c>
      <c r="Z38" s="102" t="s">
        <v>67</v>
      </c>
      <c r="AA38" s="102"/>
      <c r="AB38" s="102"/>
      <c r="AC38" s="102"/>
      <c r="AD38" s="237"/>
      <c r="AE38" s="237"/>
      <c r="AF38" s="238"/>
      <c r="AG38" s="103" t="s">
        <v>83</v>
      </c>
      <c r="AH38" s="29"/>
      <c r="AI38" s="104" t="str">
        <f t="shared" si="1"/>
        <v>女中等教育学生2.キャンプセンター</v>
      </c>
      <c r="AJ38" s="105" t="s">
        <v>101</v>
      </c>
      <c r="AK38" s="105">
        <f>COUNTIFS(H15:H414,"〇",P15:P414,"X")</f>
        <v>0</v>
      </c>
      <c r="AL38" s="105">
        <f>COUNTIFS(I15:I414,"〇",P15:P414,"X")</f>
        <v>0</v>
      </c>
      <c r="AM38" s="105">
        <f>COUNTIFS(J15:J414,"〇",P15:P414,"X")</f>
        <v>0</v>
      </c>
      <c r="AN38" s="105">
        <f>COUNTIFS(K15:K414,"〇",P15:P414,"X")</f>
        <v>0</v>
      </c>
      <c r="AO38" s="106">
        <f>COUNTIFS(L15:L414,"〇",P15:P414,"X")</f>
        <v>0</v>
      </c>
      <c r="AQ38" s="239" t="str">
        <f t="shared" si="2"/>
        <v/>
      </c>
      <c r="AR38" s="240"/>
      <c r="AS38" s="240"/>
      <c r="AT38" s="241"/>
      <c r="AV38" s="88" t="s">
        <v>4</v>
      </c>
      <c r="AW38" s="88" t="s">
        <v>98</v>
      </c>
      <c r="AX38" s="88" t="s">
        <v>6</v>
      </c>
    </row>
    <row r="39" spans="1:50" ht="17.25" customHeight="1">
      <c r="A39" s="107">
        <v>25</v>
      </c>
      <c r="B39" s="118"/>
      <c r="C39" s="105"/>
      <c r="D39" s="119"/>
      <c r="E39" s="105"/>
      <c r="F39" s="120"/>
      <c r="G39" s="113"/>
      <c r="H39" s="113"/>
      <c r="I39" s="113"/>
      <c r="J39" s="113"/>
      <c r="K39" s="113"/>
      <c r="L39" s="113"/>
      <c r="M39" s="235"/>
      <c r="N39" s="235"/>
      <c r="O39" s="236"/>
      <c r="P39" s="114" t="str">
        <f t="shared" si="0"/>
        <v/>
      </c>
      <c r="Q39" s="27"/>
      <c r="R39" s="115">
        <v>25</v>
      </c>
      <c r="S39" s="98" t="s">
        <v>71</v>
      </c>
      <c r="T39" s="117" t="s">
        <v>4</v>
      </c>
      <c r="U39" s="102" t="s">
        <v>20</v>
      </c>
      <c r="V39" s="99">
        <v>2</v>
      </c>
      <c r="W39" s="116" t="s">
        <v>2</v>
      </c>
      <c r="X39" s="102"/>
      <c r="Y39" s="102" t="s">
        <v>67</v>
      </c>
      <c r="Z39" s="102" t="s">
        <v>67</v>
      </c>
      <c r="AA39" s="102"/>
      <c r="AB39" s="102"/>
      <c r="AC39" s="102"/>
      <c r="AD39" s="237"/>
      <c r="AE39" s="237"/>
      <c r="AF39" s="238"/>
      <c r="AG39" s="103" t="s">
        <v>83</v>
      </c>
      <c r="AH39" s="29"/>
      <c r="AI39" s="104" t="str">
        <f t="shared" si="1"/>
        <v>男特別支援学校生1.宿泊棟</v>
      </c>
      <c r="AJ39" s="105" t="s">
        <v>102</v>
      </c>
      <c r="AK39" s="105">
        <f>COUNTIFS(H15:H414,"〇",P15:P414,"Y")</f>
        <v>0</v>
      </c>
      <c r="AL39" s="105">
        <f>COUNTIFS(I15:I414,"〇",P15:P414,"Y")</f>
        <v>0</v>
      </c>
      <c r="AM39" s="105">
        <f>COUNTIFS(J15:J414,"〇",P15:P414,"Y")</f>
        <v>0</v>
      </c>
      <c r="AN39" s="105">
        <f>COUNTIFS(K15:K414,"〇",P15:P414,"Y")</f>
        <v>0</v>
      </c>
      <c r="AO39" s="106">
        <f>COUNTIFS(L15:L414,"〇",P15:P414,"Y")</f>
        <v>0</v>
      </c>
      <c r="AQ39" s="239" t="str">
        <f t="shared" si="2"/>
        <v/>
      </c>
      <c r="AR39" s="240"/>
      <c r="AS39" s="240"/>
      <c r="AT39" s="241"/>
      <c r="AV39" s="88" t="s">
        <v>0</v>
      </c>
      <c r="AW39" s="88" t="s">
        <v>103</v>
      </c>
      <c r="AX39" s="88" t="s">
        <v>2</v>
      </c>
    </row>
    <row r="40" spans="1:50" ht="17.25" customHeight="1">
      <c r="A40" s="107">
        <v>26</v>
      </c>
      <c r="B40" s="118"/>
      <c r="C40" s="105"/>
      <c r="D40" s="119"/>
      <c r="E40" s="105"/>
      <c r="F40" s="120"/>
      <c r="G40" s="113"/>
      <c r="H40" s="113"/>
      <c r="I40" s="113"/>
      <c r="J40" s="113"/>
      <c r="K40" s="113"/>
      <c r="L40" s="113"/>
      <c r="M40" s="235"/>
      <c r="N40" s="235"/>
      <c r="O40" s="236"/>
      <c r="P40" s="114" t="str">
        <f t="shared" si="0"/>
        <v/>
      </c>
      <c r="Q40" s="27"/>
      <c r="R40" s="115">
        <v>26</v>
      </c>
      <c r="S40" s="98" t="s">
        <v>71</v>
      </c>
      <c r="T40" s="117" t="s">
        <v>4</v>
      </c>
      <c r="U40" s="102" t="s">
        <v>20</v>
      </c>
      <c r="V40" s="99">
        <v>2</v>
      </c>
      <c r="W40" s="116" t="s">
        <v>2</v>
      </c>
      <c r="X40" s="102"/>
      <c r="Y40" s="102" t="s">
        <v>67</v>
      </c>
      <c r="Z40" s="102" t="s">
        <v>67</v>
      </c>
      <c r="AA40" s="102"/>
      <c r="AB40" s="102"/>
      <c r="AC40" s="102"/>
      <c r="AD40" s="237"/>
      <c r="AE40" s="237"/>
      <c r="AF40" s="238"/>
      <c r="AG40" s="103" t="s">
        <v>83</v>
      </c>
      <c r="AH40" s="29"/>
      <c r="AI40" s="104" t="str">
        <f t="shared" si="1"/>
        <v>女特別支援学校生1.宿泊棟</v>
      </c>
      <c r="AJ40" s="105" t="s">
        <v>104</v>
      </c>
      <c r="AK40" s="105">
        <f>COUNTIFS(H15:H414,"〇",P15:P414,"Z")</f>
        <v>0</v>
      </c>
      <c r="AL40" s="105">
        <f>COUNTIFS(I15:I414,"〇",P15:P414,"Z")</f>
        <v>0</v>
      </c>
      <c r="AM40" s="105">
        <f>COUNTIFS(J15:J414,"〇",P15:P414,"Z")</f>
        <v>0</v>
      </c>
      <c r="AN40" s="105">
        <f>COUNTIFS(K15:K414,"〇",P15:P414,"Z")</f>
        <v>0</v>
      </c>
      <c r="AO40" s="106">
        <f>COUNTIFS(L15:L414,"〇",P15:P414,"Z")</f>
        <v>0</v>
      </c>
      <c r="AQ40" s="239" t="str">
        <f t="shared" si="2"/>
        <v/>
      </c>
      <c r="AR40" s="240"/>
      <c r="AS40" s="240"/>
      <c r="AT40" s="241"/>
      <c r="AV40" s="88" t="s">
        <v>4</v>
      </c>
      <c r="AW40" s="88" t="s">
        <v>103</v>
      </c>
      <c r="AX40" s="88" t="s">
        <v>2</v>
      </c>
    </row>
    <row r="41" spans="1:50" ht="17.25" customHeight="1">
      <c r="A41" s="107">
        <v>27</v>
      </c>
      <c r="B41" s="105"/>
      <c r="C41" s="105"/>
      <c r="D41" s="119"/>
      <c r="E41" s="105"/>
      <c r="F41" s="120"/>
      <c r="G41" s="113"/>
      <c r="H41" s="113"/>
      <c r="I41" s="113"/>
      <c r="J41" s="113"/>
      <c r="K41" s="113"/>
      <c r="L41" s="113"/>
      <c r="M41" s="235"/>
      <c r="N41" s="235"/>
      <c r="O41" s="236"/>
      <c r="P41" s="114" t="str">
        <f t="shared" si="0"/>
        <v/>
      </c>
      <c r="Q41" s="27"/>
      <c r="R41" s="115">
        <v>27</v>
      </c>
      <c r="S41" s="98" t="s">
        <v>71</v>
      </c>
      <c r="T41" s="117" t="s">
        <v>4</v>
      </c>
      <c r="U41" s="102" t="s">
        <v>20</v>
      </c>
      <c r="V41" s="99">
        <v>2</v>
      </c>
      <c r="W41" s="116" t="s">
        <v>2</v>
      </c>
      <c r="X41" s="102"/>
      <c r="Y41" s="102" t="s">
        <v>67</v>
      </c>
      <c r="Z41" s="102" t="s">
        <v>67</v>
      </c>
      <c r="AA41" s="102"/>
      <c r="AB41" s="102"/>
      <c r="AC41" s="102"/>
      <c r="AD41" s="237"/>
      <c r="AE41" s="237"/>
      <c r="AF41" s="238"/>
      <c r="AG41" s="103" t="s">
        <v>83</v>
      </c>
      <c r="AH41" s="29"/>
      <c r="AI41" s="104" t="str">
        <f t="shared" si="1"/>
        <v>男特別支援学校生2.キャンプセンター</v>
      </c>
      <c r="AJ41" s="105" t="s">
        <v>105</v>
      </c>
      <c r="AK41" s="105">
        <f>COUNTIFS(H15:H414,"〇",P15:P414,"AA")</f>
        <v>0</v>
      </c>
      <c r="AL41" s="105">
        <f>COUNTIFS(I15:I414,"〇",P15:P414,"AA")</f>
        <v>0</v>
      </c>
      <c r="AM41" s="105">
        <f>COUNTIFS(J15:J414,"〇",P15:P414,"AA")</f>
        <v>0</v>
      </c>
      <c r="AN41" s="105">
        <f>COUNTIFS(K15:K414,"〇",P15:P414,"AA")</f>
        <v>0</v>
      </c>
      <c r="AO41" s="106">
        <f>COUNTIFS(L15:L414,"〇",P15:P414,"AA")</f>
        <v>0</v>
      </c>
      <c r="AQ41" s="239" t="str">
        <f t="shared" si="2"/>
        <v/>
      </c>
      <c r="AR41" s="240"/>
      <c r="AS41" s="240"/>
      <c r="AT41" s="241"/>
      <c r="AV41" s="88" t="s">
        <v>0</v>
      </c>
      <c r="AW41" s="88" t="s">
        <v>103</v>
      </c>
      <c r="AX41" s="88" t="s">
        <v>6</v>
      </c>
    </row>
    <row r="42" spans="1:50" ht="17.25" customHeight="1">
      <c r="A42" s="107">
        <v>28</v>
      </c>
      <c r="B42" s="105"/>
      <c r="C42" s="105"/>
      <c r="D42" s="119"/>
      <c r="E42" s="105"/>
      <c r="F42" s="120"/>
      <c r="G42" s="113"/>
      <c r="H42" s="113"/>
      <c r="I42" s="113"/>
      <c r="J42" s="113"/>
      <c r="K42" s="113"/>
      <c r="L42" s="113"/>
      <c r="M42" s="235"/>
      <c r="N42" s="235"/>
      <c r="O42" s="236"/>
      <c r="P42" s="114" t="str">
        <f t="shared" si="0"/>
        <v/>
      </c>
      <c r="Q42" s="27"/>
      <c r="R42" s="115">
        <v>28</v>
      </c>
      <c r="S42" s="98" t="s">
        <v>71</v>
      </c>
      <c r="T42" s="117" t="s">
        <v>4</v>
      </c>
      <c r="U42" s="102" t="s">
        <v>20</v>
      </c>
      <c r="V42" s="99">
        <v>2</v>
      </c>
      <c r="W42" s="116" t="s">
        <v>2</v>
      </c>
      <c r="X42" s="102"/>
      <c r="Y42" s="102" t="s">
        <v>67</v>
      </c>
      <c r="Z42" s="102" t="s">
        <v>67</v>
      </c>
      <c r="AA42" s="102"/>
      <c r="AB42" s="102"/>
      <c r="AC42" s="102"/>
      <c r="AD42" s="237"/>
      <c r="AE42" s="237"/>
      <c r="AF42" s="238"/>
      <c r="AG42" s="103" t="s">
        <v>83</v>
      </c>
      <c r="AH42" s="29"/>
      <c r="AI42" s="104" t="str">
        <f t="shared" si="1"/>
        <v>女特別支援学校生2.キャンプセンター</v>
      </c>
      <c r="AJ42" s="105" t="s">
        <v>106</v>
      </c>
      <c r="AK42" s="105">
        <f>COUNTIFS(H15:H414,"〇",P15:P414,"AB")</f>
        <v>0</v>
      </c>
      <c r="AL42" s="105">
        <f>COUNTIFS(I15:I414,"〇",P15:P414,"AB")</f>
        <v>0</v>
      </c>
      <c r="AM42" s="105">
        <f>COUNTIFS(J15:J414,"〇",P15:P414,"AB")</f>
        <v>0</v>
      </c>
      <c r="AN42" s="105">
        <f>COUNTIFS(K15:K414,"〇",P15:P414,"AB")</f>
        <v>0</v>
      </c>
      <c r="AO42" s="106">
        <f>COUNTIFS(L15:L414,"〇",P15:P414,"AB")</f>
        <v>0</v>
      </c>
      <c r="AQ42" s="239" t="str">
        <f t="shared" si="2"/>
        <v/>
      </c>
      <c r="AR42" s="240"/>
      <c r="AS42" s="240"/>
      <c r="AT42" s="241"/>
      <c r="AV42" s="88" t="s">
        <v>4</v>
      </c>
      <c r="AW42" s="88" t="s">
        <v>103</v>
      </c>
      <c r="AX42" s="88" t="s">
        <v>6</v>
      </c>
    </row>
    <row r="43" spans="1:50" ht="17.25" customHeight="1">
      <c r="A43" s="107">
        <v>29</v>
      </c>
      <c r="B43" s="105"/>
      <c r="C43" s="105"/>
      <c r="D43" s="119"/>
      <c r="E43" s="105"/>
      <c r="F43" s="120"/>
      <c r="G43" s="113"/>
      <c r="H43" s="113"/>
      <c r="I43" s="113"/>
      <c r="J43" s="113"/>
      <c r="K43" s="113"/>
      <c r="L43" s="113"/>
      <c r="M43" s="235"/>
      <c r="N43" s="235"/>
      <c r="O43" s="236"/>
      <c r="P43" s="114" t="str">
        <f t="shared" si="0"/>
        <v/>
      </c>
      <c r="Q43" s="27"/>
      <c r="R43" s="115">
        <v>29</v>
      </c>
      <c r="S43" s="98" t="s">
        <v>71</v>
      </c>
      <c r="T43" s="117" t="s">
        <v>4</v>
      </c>
      <c r="U43" s="102" t="s">
        <v>20</v>
      </c>
      <c r="V43" s="99">
        <v>1</v>
      </c>
      <c r="W43" s="116" t="s">
        <v>2</v>
      </c>
      <c r="X43" s="102"/>
      <c r="Y43" s="102" t="s">
        <v>67</v>
      </c>
      <c r="Z43" s="102" t="s">
        <v>67</v>
      </c>
      <c r="AA43" s="102"/>
      <c r="AB43" s="102"/>
      <c r="AC43" s="102"/>
      <c r="AD43" s="237"/>
      <c r="AE43" s="237"/>
      <c r="AF43" s="238"/>
      <c r="AG43" s="103" t="s">
        <v>83</v>
      </c>
      <c r="AH43" s="29"/>
      <c r="AI43" s="104" t="str">
        <f t="shared" si="1"/>
        <v>男その他の学生1.宿泊棟</v>
      </c>
      <c r="AJ43" s="105" t="s">
        <v>107</v>
      </c>
      <c r="AK43" s="105">
        <f>COUNTIFS(H15:H414,"〇",P15:P414,"AC")</f>
        <v>0</v>
      </c>
      <c r="AL43" s="105">
        <f>COUNTIFS(I15:I414,"〇",P15:P414,"AC")</f>
        <v>0</v>
      </c>
      <c r="AM43" s="105">
        <f>COUNTIFS(J15:J414,"〇",P15:P414,"AC")</f>
        <v>0</v>
      </c>
      <c r="AN43" s="105">
        <f>COUNTIFS(K15:K414,"〇",P15:P414,"AC")</f>
        <v>0</v>
      </c>
      <c r="AO43" s="106">
        <f>COUNTIFS(L15:L414,"〇",P15:P414,"AC")</f>
        <v>0</v>
      </c>
      <c r="AQ43" s="239" t="str">
        <f t="shared" si="2"/>
        <v/>
      </c>
      <c r="AR43" s="240"/>
      <c r="AS43" s="240"/>
      <c r="AT43" s="241"/>
      <c r="AV43" s="88" t="s">
        <v>0</v>
      </c>
      <c r="AW43" s="88" t="s">
        <v>108</v>
      </c>
      <c r="AX43" s="88" t="s">
        <v>2</v>
      </c>
    </row>
    <row r="44" spans="1:50" ht="17.25" customHeight="1">
      <c r="A44" s="107">
        <v>30</v>
      </c>
      <c r="B44" s="105"/>
      <c r="C44" s="105"/>
      <c r="D44" s="119"/>
      <c r="E44" s="105"/>
      <c r="F44" s="120"/>
      <c r="G44" s="113"/>
      <c r="H44" s="113"/>
      <c r="I44" s="113"/>
      <c r="J44" s="113"/>
      <c r="K44" s="113"/>
      <c r="L44" s="113"/>
      <c r="M44" s="235"/>
      <c r="N44" s="235"/>
      <c r="O44" s="236"/>
      <c r="P44" s="114" t="str">
        <f t="shared" si="0"/>
        <v/>
      </c>
      <c r="Q44" s="27"/>
      <c r="R44" s="115">
        <v>30</v>
      </c>
      <c r="S44" s="98" t="s">
        <v>71</v>
      </c>
      <c r="T44" s="117" t="s">
        <v>4</v>
      </c>
      <c r="U44" s="102" t="s">
        <v>20</v>
      </c>
      <c r="V44" s="99">
        <v>1</v>
      </c>
      <c r="W44" s="116" t="s">
        <v>2</v>
      </c>
      <c r="X44" s="102"/>
      <c r="Y44" s="102" t="s">
        <v>67</v>
      </c>
      <c r="Z44" s="102" t="s">
        <v>67</v>
      </c>
      <c r="AA44" s="102"/>
      <c r="AB44" s="102"/>
      <c r="AC44" s="102"/>
      <c r="AD44" s="237"/>
      <c r="AE44" s="237"/>
      <c r="AF44" s="238"/>
      <c r="AG44" s="103" t="s">
        <v>83</v>
      </c>
      <c r="AH44" s="29"/>
      <c r="AI44" s="104" t="str">
        <f t="shared" si="1"/>
        <v>女その他の学生1.宿泊棟</v>
      </c>
      <c r="AJ44" s="105" t="s">
        <v>109</v>
      </c>
      <c r="AK44" s="105">
        <f>COUNTIFS(H15:H414,"〇",P15:P414,"AD")</f>
        <v>0</v>
      </c>
      <c r="AL44" s="105">
        <f>COUNTIFS(I15:I414,"〇",P15:P414,"AD")</f>
        <v>0</v>
      </c>
      <c r="AM44" s="105">
        <f>COUNTIFS(J15:J414,"〇",P15:P414,"AD")</f>
        <v>0</v>
      </c>
      <c r="AN44" s="105">
        <f>COUNTIFS(K15:K414,"〇",P15:P414,"AD")</f>
        <v>0</v>
      </c>
      <c r="AO44" s="106">
        <f>COUNTIFS(L15:L414,"〇",P15:P414,"AD")</f>
        <v>0</v>
      </c>
      <c r="AQ44" s="239" t="str">
        <f t="shared" si="2"/>
        <v/>
      </c>
      <c r="AR44" s="240"/>
      <c r="AS44" s="240"/>
      <c r="AT44" s="241"/>
      <c r="AV44" s="88" t="s">
        <v>4</v>
      </c>
      <c r="AW44" s="88" t="s">
        <v>108</v>
      </c>
      <c r="AX44" s="88" t="s">
        <v>2</v>
      </c>
    </row>
    <row r="45" spans="1:50" ht="17.25" customHeight="1">
      <c r="A45" s="107">
        <v>31</v>
      </c>
      <c r="B45" s="105"/>
      <c r="C45" s="105"/>
      <c r="D45" s="119"/>
      <c r="E45" s="105"/>
      <c r="F45" s="120"/>
      <c r="G45" s="113"/>
      <c r="H45" s="113"/>
      <c r="I45" s="113"/>
      <c r="J45" s="113"/>
      <c r="K45" s="113"/>
      <c r="L45" s="113"/>
      <c r="M45" s="235"/>
      <c r="N45" s="235"/>
      <c r="O45" s="236"/>
      <c r="P45" s="114" t="str">
        <f t="shared" si="0"/>
        <v/>
      </c>
      <c r="Q45" s="27"/>
      <c r="R45" s="115">
        <v>31</v>
      </c>
      <c r="S45" s="98" t="s">
        <v>71</v>
      </c>
      <c r="T45" s="117" t="s">
        <v>0</v>
      </c>
      <c r="U45" s="102" t="s">
        <v>20</v>
      </c>
      <c r="V45" s="99">
        <v>3</v>
      </c>
      <c r="W45" s="116" t="s">
        <v>2</v>
      </c>
      <c r="X45" s="102"/>
      <c r="Y45" s="102" t="s">
        <v>67</v>
      </c>
      <c r="Z45" s="102" t="s">
        <v>67</v>
      </c>
      <c r="AA45" s="102"/>
      <c r="AB45" s="102"/>
      <c r="AC45" s="102"/>
      <c r="AD45" s="237"/>
      <c r="AE45" s="237"/>
      <c r="AF45" s="238"/>
      <c r="AG45" s="103" t="s">
        <v>83</v>
      </c>
      <c r="AH45" s="29"/>
      <c r="AI45" s="104" t="str">
        <f t="shared" si="1"/>
        <v>男その他の学生2.キャンプセンター</v>
      </c>
      <c r="AJ45" s="105" t="s">
        <v>110</v>
      </c>
      <c r="AK45" s="105">
        <f>COUNTIFS(H15:H414,"〇",P15:P414,"AE")</f>
        <v>0</v>
      </c>
      <c r="AL45" s="105">
        <f>COUNTIFS(I15:I414,"〇",P15:P414,"AE")</f>
        <v>0</v>
      </c>
      <c r="AM45" s="105">
        <f>COUNTIFS(J15:J414,"〇",P15:P414,"AE")</f>
        <v>0</v>
      </c>
      <c r="AN45" s="105">
        <f>COUNTIFS(K15:K414,"〇",P15:P414,"AE")</f>
        <v>0</v>
      </c>
      <c r="AO45" s="106">
        <f>COUNTIFS(L15:L414,"〇",P15:P414,"AE")</f>
        <v>0</v>
      </c>
      <c r="AQ45" s="239" t="str">
        <f t="shared" si="2"/>
        <v/>
      </c>
      <c r="AR45" s="240"/>
      <c r="AS45" s="240"/>
      <c r="AT45" s="241"/>
      <c r="AV45" s="88" t="s">
        <v>0</v>
      </c>
      <c r="AW45" s="88" t="s">
        <v>108</v>
      </c>
      <c r="AX45" s="88" t="s">
        <v>6</v>
      </c>
    </row>
    <row r="46" spans="1:50" ht="17.25" customHeight="1">
      <c r="A46" s="107">
        <v>32</v>
      </c>
      <c r="B46" s="105"/>
      <c r="C46" s="105"/>
      <c r="D46" s="119"/>
      <c r="E46" s="105"/>
      <c r="F46" s="120"/>
      <c r="G46" s="113"/>
      <c r="H46" s="113"/>
      <c r="I46" s="113"/>
      <c r="J46" s="113"/>
      <c r="K46" s="113"/>
      <c r="L46" s="113"/>
      <c r="M46" s="235"/>
      <c r="N46" s="235"/>
      <c r="O46" s="236"/>
      <c r="P46" s="114" t="str">
        <f t="shared" si="0"/>
        <v/>
      </c>
      <c r="Q46" s="27"/>
      <c r="R46" s="115">
        <v>32</v>
      </c>
      <c r="S46" s="98" t="s">
        <v>71</v>
      </c>
      <c r="T46" s="117" t="s">
        <v>0</v>
      </c>
      <c r="U46" s="102" t="s">
        <v>20</v>
      </c>
      <c r="V46" s="99">
        <v>3</v>
      </c>
      <c r="W46" s="116" t="s">
        <v>2</v>
      </c>
      <c r="X46" s="102"/>
      <c r="Y46" s="102" t="s">
        <v>67</v>
      </c>
      <c r="Z46" s="102" t="s">
        <v>67</v>
      </c>
      <c r="AA46" s="102"/>
      <c r="AB46" s="102"/>
      <c r="AC46" s="102"/>
      <c r="AD46" s="237"/>
      <c r="AE46" s="237"/>
      <c r="AF46" s="238"/>
      <c r="AG46" s="103" t="s">
        <v>83</v>
      </c>
      <c r="AH46" s="29"/>
      <c r="AI46" s="104" t="str">
        <f t="shared" si="1"/>
        <v>女その他の学生2.キャンプセンター</v>
      </c>
      <c r="AJ46" s="105" t="s">
        <v>111</v>
      </c>
      <c r="AK46" s="105">
        <f>COUNTIFS(H15:H414,"〇",P15:P414,"AF")</f>
        <v>0</v>
      </c>
      <c r="AL46" s="105">
        <f>COUNTIFS(I15:I414,"〇",P15:P414,"AF")</f>
        <v>0</v>
      </c>
      <c r="AM46" s="105">
        <f>COUNTIFS(J15:J414,"〇",P15:P414,"AF")</f>
        <v>0</v>
      </c>
      <c r="AN46" s="105">
        <f>COUNTIFS(K15:K414,"〇",P15:P414,"AF")</f>
        <v>0</v>
      </c>
      <c r="AO46" s="106">
        <f>COUNTIFS(L15:L414,"〇",P15:P414,"AF")</f>
        <v>0</v>
      </c>
      <c r="AQ46" s="239" t="str">
        <f t="shared" si="2"/>
        <v/>
      </c>
      <c r="AR46" s="240"/>
      <c r="AS46" s="240"/>
      <c r="AT46" s="241"/>
      <c r="AV46" s="88" t="s">
        <v>4</v>
      </c>
      <c r="AW46" s="88" t="s">
        <v>108</v>
      </c>
      <c r="AX46" s="88" t="s">
        <v>6</v>
      </c>
    </row>
    <row r="47" spans="1:50" ht="17.25" customHeight="1">
      <c r="A47" s="107">
        <v>33</v>
      </c>
      <c r="B47" s="105"/>
      <c r="C47" s="105"/>
      <c r="D47" s="119"/>
      <c r="E47" s="105"/>
      <c r="F47" s="120"/>
      <c r="G47" s="113"/>
      <c r="H47" s="113"/>
      <c r="I47" s="113"/>
      <c r="J47" s="113"/>
      <c r="K47" s="113"/>
      <c r="L47" s="113"/>
      <c r="M47" s="235"/>
      <c r="N47" s="235"/>
      <c r="O47" s="236"/>
      <c r="P47" s="114" t="str">
        <f t="shared" si="0"/>
        <v/>
      </c>
      <c r="Q47" s="27"/>
      <c r="R47" s="115">
        <v>33</v>
      </c>
      <c r="S47" s="98" t="s">
        <v>71</v>
      </c>
      <c r="T47" s="117" t="s">
        <v>0</v>
      </c>
      <c r="U47" s="102" t="s">
        <v>20</v>
      </c>
      <c r="V47" s="99">
        <v>3</v>
      </c>
      <c r="W47" s="116" t="s">
        <v>2</v>
      </c>
      <c r="X47" s="102"/>
      <c r="Y47" s="102" t="s">
        <v>67</v>
      </c>
      <c r="Z47" s="102" t="s">
        <v>67</v>
      </c>
      <c r="AA47" s="102"/>
      <c r="AB47" s="102"/>
      <c r="AC47" s="102"/>
      <c r="AD47" s="237"/>
      <c r="AE47" s="237"/>
      <c r="AF47" s="238"/>
      <c r="AG47" s="103" t="s">
        <v>83</v>
      </c>
      <c r="AH47" s="29"/>
      <c r="AI47" s="104" t="str">
        <f t="shared" si="1"/>
        <v>男短大・高専・大学生1.宿泊棟</v>
      </c>
      <c r="AJ47" s="105" t="s">
        <v>112</v>
      </c>
      <c r="AK47" s="105">
        <f>COUNTIFS(H15:H414,"〇",P15:P414,"AG")</f>
        <v>0</v>
      </c>
      <c r="AL47" s="105">
        <f>COUNTIFS(I15:I414,"〇",P15:P414,"AG")</f>
        <v>0</v>
      </c>
      <c r="AM47" s="105">
        <f>COUNTIFS(J15:J414,"〇",P15:P414,"AG")</f>
        <v>0</v>
      </c>
      <c r="AN47" s="105">
        <f>COUNTIFS(K15:K414,"〇",P15:P414,"AG")</f>
        <v>0</v>
      </c>
      <c r="AO47" s="106">
        <f>COUNTIFS(L15:L414,"〇",P15:P414,"AG")</f>
        <v>0</v>
      </c>
      <c r="AQ47" s="239" t="str">
        <f t="shared" si="2"/>
        <v/>
      </c>
      <c r="AR47" s="240"/>
      <c r="AS47" s="240"/>
      <c r="AT47" s="241"/>
      <c r="AV47" s="88" t="s">
        <v>0</v>
      </c>
      <c r="AW47" s="88" t="s">
        <v>113</v>
      </c>
      <c r="AX47" s="88" t="s">
        <v>2</v>
      </c>
    </row>
    <row r="48" spans="1:50" ht="17.25" customHeight="1">
      <c r="A48" s="107">
        <v>34</v>
      </c>
      <c r="B48" s="105"/>
      <c r="C48" s="105"/>
      <c r="D48" s="119"/>
      <c r="E48" s="105"/>
      <c r="F48" s="120"/>
      <c r="G48" s="113"/>
      <c r="H48" s="113"/>
      <c r="I48" s="113"/>
      <c r="J48" s="113"/>
      <c r="K48" s="113"/>
      <c r="L48" s="113"/>
      <c r="M48" s="235"/>
      <c r="N48" s="235"/>
      <c r="O48" s="236"/>
      <c r="P48" s="114" t="str">
        <f t="shared" si="0"/>
        <v/>
      </c>
      <c r="Q48" s="27"/>
      <c r="R48" s="115">
        <v>34</v>
      </c>
      <c r="S48" s="98" t="s">
        <v>71</v>
      </c>
      <c r="T48" s="117" t="s">
        <v>0</v>
      </c>
      <c r="U48" s="102" t="s">
        <v>20</v>
      </c>
      <c r="V48" s="99">
        <v>2</v>
      </c>
      <c r="W48" s="116" t="s">
        <v>2</v>
      </c>
      <c r="X48" s="102"/>
      <c r="Y48" s="102" t="s">
        <v>67</v>
      </c>
      <c r="Z48" s="102" t="s">
        <v>67</v>
      </c>
      <c r="AA48" s="102"/>
      <c r="AB48" s="102"/>
      <c r="AC48" s="102"/>
      <c r="AD48" s="237"/>
      <c r="AE48" s="237"/>
      <c r="AF48" s="238"/>
      <c r="AG48" s="103" t="s">
        <v>83</v>
      </c>
      <c r="AH48" s="29"/>
      <c r="AI48" s="104" t="str">
        <f t="shared" si="1"/>
        <v>女短大・高専・大学生1.宿泊棟</v>
      </c>
      <c r="AJ48" s="105" t="s">
        <v>114</v>
      </c>
      <c r="AK48" s="105">
        <f>COUNTIFS(H15:H414,"〇",P15:P414,"AH")</f>
        <v>0</v>
      </c>
      <c r="AL48" s="105">
        <f>COUNTIFS(I15:I414,"〇",P15:P414,"AH")</f>
        <v>0</v>
      </c>
      <c r="AM48" s="105">
        <f>COUNTIFS(J15:J414,"〇",P15:P414,"AH")</f>
        <v>0</v>
      </c>
      <c r="AN48" s="105">
        <f>COUNTIFS(K15:K414,"〇",P15:P414,"AH")</f>
        <v>0</v>
      </c>
      <c r="AO48" s="106">
        <f>COUNTIFS(L15:L414,"〇",P15:P414,"AH")</f>
        <v>0</v>
      </c>
      <c r="AQ48" s="239" t="str">
        <f t="shared" si="2"/>
        <v/>
      </c>
      <c r="AR48" s="240"/>
      <c r="AS48" s="240"/>
      <c r="AT48" s="241"/>
      <c r="AV48" s="88" t="s">
        <v>4</v>
      </c>
      <c r="AW48" s="88" t="s">
        <v>113</v>
      </c>
      <c r="AX48" s="88" t="s">
        <v>2</v>
      </c>
    </row>
    <row r="49" spans="1:50" ht="17.25" customHeight="1">
      <c r="A49" s="107">
        <v>35</v>
      </c>
      <c r="B49" s="105"/>
      <c r="C49" s="105"/>
      <c r="D49" s="119"/>
      <c r="E49" s="105"/>
      <c r="F49" s="120"/>
      <c r="G49" s="113"/>
      <c r="H49" s="113"/>
      <c r="I49" s="113"/>
      <c r="J49" s="113"/>
      <c r="K49" s="113"/>
      <c r="L49" s="113"/>
      <c r="M49" s="235"/>
      <c r="N49" s="235"/>
      <c r="O49" s="236"/>
      <c r="P49" s="114" t="str">
        <f t="shared" si="0"/>
        <v/>
      </c>
      <c r="Q49" s="27"/>
      <c r="R49" s="115">
        <v>35</v>
      </c>
      <c r="S49" s="98" t="s">
        <v>71</v>
      </c>
      <c r="T49" s="117" t="s">
        <v>0</v>
      </c>
      <c r="U49" s="102" t="s">
        <v>20</v>
      </c>
      <c r="V49" s="99">
        <v>2</v>
      </c>
      <c r="W49" s="116" t="s">
        <v>2</v>
      </c>
      <c r="X49" s="102"/>
      <c r="Y49" s="102" t="s">
        <v>67</v>
      </c>
      <c r="Z49" s="102" t="s">
        <v>67</v>
      </c>
      <c r="AA49" s="102"/>
      <c r="AB49" s="102"/>
      <c r="AC49" s="102"/>
      <c r="AD49" s="237"/>
      <c r="AE49" s="237"/>
      <c r="AF49" s="238"/>
      <c r="AG49" s="103" t="s">
        <v>83</v>
      </c>
      <c r="AH49" s="29"/>
      <c r="AI49" s="104" t="str">
        <f t="shared" si="1"/>
        <v>男短大・高専・大学生2.キャンプセンター</v>
      </c>
      <c r="AJ49" s="105" t="s">
        <v>115</v>
      </c>
      <c r="AK49" s="105">
        <f>COUNTIFS(H15:H414,"〇",P15:P414,"AI")</f>
        <v>0</v>
      </c>
      <c r="AL49" s="105">
        <f>COUNTIFS(I15:I414,"〇",P15:P414,"AI")</f>
        <v>0</v>
      </c>
      <c r="AM49" s="105">
        <f>COUNTIFS(J15:J414,"〇",P15:P414,"AI")</f>
        <v>0</v>
      </c>
      <c r="AN49" s="105">
        <f>COUNTIFS(K15:K414,"〇",P15:P414,"AI")</f>
        <v>0</v>
      </c>
      <c r="AO49" s="106">
        <f>COUNTIFS(L15:L414,"〇",P15:P414,"AI")</f>
        <v>0</v>
      </c>
      <c r="AQ49" s="239" t="str">
        <f t="shared" si="2"/>
        <v/>
      </c>
      <c r="AR49" s="240"/>
      <c r="AS49" s="240"/>
      <c r="AT49" s="241"/>
      <c r="AV49" s="88" t="s">
        <v>0</v>
      </c>
      <c r="AW49" s="88" t="s">
        <v>113</v>
      </c>
      <c r="AX49" s="88" t="s">
        <v>6</v>
      </c>
    </row>
    <row r="50" spans="1:50" ht="17.25" customHeight="1">
      <c r="A50" s="107">
        <v>36</v>
      </c>
      <c r="B50" s="105"/>
      <c r="C50" s="105"/>
      <c r="D50" s="119"/>
      <c r="E50" s="105"/>
      <c r="F50" s="120"/>
      <c r="G50" s="113"/>
      <c r="H50" s="113"/>
      <c r="I50" s="113"/>
      <c r="J50" s="113"/>
      <c r="K50" s="113"/>
      <c r="L50" s="113"/>
      <c r="M50" s="235"/>
      <c r="N50" s="235"/>
      <c r="O50" s="236"/>
      <c r="P50" s="114" t="str">
        <f t="shared" si="0"/>
        <v/>
      </c>
      <c r="Q50" s="27"/>
      <c r="R50" s="115">
        <v>36</v>
      </c>
      <c r="S50" s="98" t="s">
        <v>71</v>
      </c>
      <c r="T50" s="117" t="s">
        <v>0</v>
      </c>
      <c r="U50" s="102" t="s">
        <v>20</v>
      </c>
      <c r="V50" s="99">
        <v>2</v>
      </c>
      <c r="W50" s="116" t="s">
        <v>2</v>
      </c>
      <c r="X50" s="102"/>
      <c r="Y50" s="102" t="s">
        <v>67</v>
      </c>
      <c r="Z50" s="102" t="s">
        <v>67</v>
      </c>
      <c r="AA50" s="102"/>
      <c r="AB50" s="102"/>
      <c r="AC50" s="102"/>
      <c r="AD50" s="237"/>
      <c r="AE50" s="237"/>
      <c r="AF50" s="238"/>
      <c r="AG50" s="103" t="s">
        <v>83</v>
      </c>
      <c r="AH50" s="29"/>
      <c r="AI50" s="104" t="str">
        <f t="shared" si="1"/>
        <v>女短大・高専・大学生2.キャンプセンター</v>
      </c>
      <c r="AJ50" s="105" t="s">
        <v>116</v>
      </c>
      <c r="AK50" s="105">
        <f>COUNTIFS(H15:H414,"〇",P15:P414,"AJ")</f>
        <v>0</v>
      </c>
      <c r="AL50" s="105">
        <f>COUNTIFS(I15:I414,"〇",P15:P414,"AJ")</f>
        <v>0</v>
      </c>
      <c r="AM50" s="105">
        <f>COUNTIFS(J15:J414,"〇",P15:P414,"AJ")</f>
        <v>0</v>
      </c>
      <c r="AN50" s="105">
        <f>COUNTIFS(K15:K414,"〇",P15:P414,"AJ")</f>
        <v>0</v>
      </c>
      <c r="AO50" s="106">
        <f>COUNTIFS(L15:L414,"〇",P15:P414,"AJ")</f>
        <v>0</v>
      </c>
      <c r="AQ50" s="239" t="str">
        <f t="shared" si="2"/>
        <v/>
      </c>
      <c r="AR50" s="240"/>
      <c r="AS50" s="240"/>
      <c r="AT50" s="241"/>
      <c r="AV50" s="88" t="s">
        <v>4</v>
      </c>
      <c r="AW50" s="88" t="s">
        <v>113</v>
      </c>
      <c r="AX50" s="88" t="s">
        <v>6</v>
      </c>
    </row>
    <row r="51" spans="1:50" ht="17.25" customHeight="1">
      <c r="A51" s="107">
        <v>37</v>
      </c>
      <c r="B51" s="105"/>
      <c r="C51" s="105"/>
      <c r="D51" s="119"/>
      <c r="E51" s="105"/>
      <c r="F51" s="120"/>
      <c r="G51" s="113"/>
      <c r="H51" s="113"/>
      <c r="I51" s="113"/>
      <c r="J51" s="113"/>
      <c r="K51" s="113"/>
      <c r="L51" s="113"/>
      <c r="M51" s="235"/>
      <c r="N51" s="235"/>
      <c r="O51" s="236"/>
      <c r="P51" s="114" t="str">
        <f t="shared" si="0"/>
        <v/>
      </c>
      <c r="Q51" s="27"/>
      <c r="R51" s="115">
        <v>37</v>
      </c>
      <c r="S51" s="98" t="s">
        <v>71</v>
      </c>
      <c r="T51" s="117" t="s">
        <v>0</v>
      </c>
      <c r="U51" s="102" t="s">
        <v>20</v>
      </c>
      <c r="V51" s="99">
        <v>2</v>
      </c>
      <c r="W51" s="116" t="s">
        <v>2</v>
      </c>
      <c r="X51" s="102"/>
      <c r="Y51" s="102" t="s">
        <v>67</v>
      </c>
      <c r="Z51" s="102" t="s">
        <v>67</v>
      </c>
      <c r="AA51" s="102"/>
      <c r="AB51" s="102"/>
      <c r="AC51" s="102"/>
      <c r="AD51" s="237"/>
      <c r="AE51" s="237"/>
      <c r="AF51" s="238"/>
      <c r="AG51" s="103" t="s">
        <v>83</v>
      </c>
      <c r="AH51" s="29"/>
      <c r="AI51" s="104" t="str">
        <f t="shared" si="1"/>
        <v>男専修・専門学生1.宿泊棟</v>
      </c>
      <c r="AJ51" s="105" t="s">
        <v>117</v>
      </c>
      <c r="AK51" s="105">
        <f>COUNTIFS(H15:H414,"〇",P15:P414,"AK")</f>
        <v>0</v>
      </c>
      <c r="AL51" s="105">
        <f>COUNTIFS(I15:I414,"〇",P15:P414,"AK")</f>
        <v>0</v>
      </c>
      <c r="AM51" s="105">
        <f>COUNTIFS(J15:J414,"〇",P15:P414,"AK")</f>
        <v>0</v>
      </c>
      <c r="AN51" s="105">
        <f>COUNTIFS(K15:K414,"〇",P15:P414,"AK")</f>
        <v>0</v>
      </c>
      <c r="AO51" s="106">
        <f>COUNTIFS(L15:L414,"〇",P15:P414,"AK")</f>
        <v>0</v>
      </c>
      <c r="AQ51" s="239" t="str">
        <f t="shared" si="2"/>
        <v/>
      </c>
      <c r="AR51" s="240"/>
      <c r="AS51" s="240"/>
      <c r="AT51" s="241"/>
      <c r="AV51" s="88" t="s">
        <v>0</v>
      </c>
      <c r="AW51" s="88" t="s">
        <v>118</v>
      </c>
      <c r="AX51" s="88" t="s">
        <v>2</v>
      </c>
    </row>
    <row r="52" spans="1:50" ht="17.25" customHeight="1">
      <c r="A52" s="107">
        <v>38</v>
      </c>
      <c r="B52" s="105"/>
      <c r="C52" s="105"/>
      <c r="D52" s="119"/>
      <c r="E52" s="105"/>
      <c r="F52" s="120"/>
      <c r="G52" s="113"/>
      <c r="H52" s="113"/>
      <c r="I52" s="113"/>
      <c r="J52" s="113"/>
      <c r="K52" s="113"/>
      <c r="L52" s="113"/>
      <c r="M52" s="235"/>
      <c r="N52" s="235"/>
      <c r="O52" s="236"/>
      <c r="P52" s="114" t="str">
        <f t="shared" si="0"/>
        <v/>
      </c>
      <c r="Q52" s="27"/>
      <c r="R52" s="115">
        <v>38</v>
      </c>
      <c r="S52" s="98" t="s">
        <v>71</v>
      </c>
      <c r="T52" s="117" t="s">
        <v>0</v>
      </c>
      <c r="U52" s="102" t="s">
        <v>20</v>
      </c>
      <c r="V52" s="99">
        <v>1</v>
      </c>
      <c r="W52" s="116" t="s">
        <v>2</v>
      </c>
      <c r="X52" s="102"/>
      <c r="Y52" s="102" t="s">
        <v>67</v>
      </c>
      <c r="Z52" s="102" t="s">
        <v>67</v>
      </c>
      <c r="AA52" s="102"/>
      <c r="AB52" s="102"/>
      <c r="AC52" s="102"/>
      <c r="AD52" s="237"/>
      <c r="AE52" s="237"/>
      <c r="AF52" s="238"/>
      <c r="AG52" s="103" t="s">
        <v>83</v>
      </c>
      <c r="AH52" s="29"/>
      <c r="AI52" s="104" t="str">
        <f t="shared" si="1"/>
        <v>女専修・専門学生1.宿泊棟</v>
      </c>
      <c r="AJ52" s="105" t="s">
        <v>119</v>
      </c>
      <c r="AK52" s="105">
        <f>COUNTIFS(H15:H414,"〇",P15:P414,"AL")</f>
        <v>0</v>
      </c>
      <c r="AL52" s="105">
        <f>COUNTIFS(I15:I414,"〇",P15:P414,"AL")</f>
        <v>0</v>
      </c>
      <c r="AM52" s="105">
        <f>COUNTIFS(J15:J414,"〇",P15:P414,"AL")</f>
        <v>0</v>
      </c>
      <c r="AN52" s="105">
        <f>COUNTIFS(K15:K414,"〇",P15:P414,"AL")</f>
        <v>0</v>
      </c>
      <c r="AO52" s="106">
        <f>COUNTIFS(L15:L414,"〇",P15:P414,"AL")</f>
        <v>0</v>
      </c>
      <c r="AQ52" s="239" t="str">
        <f t="shared" si="2"/>
        <v/>
      </c>
      <c r="AR52" s="240"/>
      <c r="AS52" s="240"/>
      <c r="AT52" s="241"/>
      <c r="AV52" s="88" t="s">
        <v>4</v>
      </c>
      <c r="AW52" s="88" t="s">
        <v>118</v>
      </c>
      <c r="AX52" s="88" t="s">
        <v>2</v>
      </c>
    </row>
    <row r="53" spans="1:50" ht="17.25" customHeight="1">
      <c r="A53" s="107">
        <v>39</v>
      </c>
      <c r="B53" s="105"/>
      <c r="C53" s="105"/>
      <c r="D53" s="119"/>
      <c r="E53" s="105"/>
      <c r="F53" s="120"/>
      <c r="G53" s="113"/>
      <c r="H53" s="113"/>
      <c r="I53" s="113"/>
      <c r="J53" s="113"/>
      <c r="K53" s="113"/>
      <c r="L53" s="113"/>
      <c r="M53" s="235"/>
      <c r="N53" s="235"/>
      <c r="O53" s="236"/>
      <c r="P53" s="114" t="str">
        <f t="shared" si="0"/>
        <v/>
      </c>
      <c r="Q53" s="27"/>
      <c r="R53" s="115">
        <v>39</v>
      </c>
      <c r="S53" s="98" t="s">
        <v>71</v>
      </c>
      <c r="T53" s="117" t="s">
        <v>0</v>
      </c>
      <c r="U53" s="102" t="s">
        <v>20</v>
      </c>
      <c r="V53" s="99">
        <v>1</v>
      </c>
      <c r="W53" s="116" t="s">
        <v>2</v>
      </c>
      <c r="X53" s="102"/>
      <c r="Y53" s="102" t="s">
        <v>67</v>
      </c>
      <c r="Z53" s="102" t="s">
        <v>67</v>
      </c>
      <c r="AA53" s="102"/>
      <c r="AB53" s="102"/>
      <c r="AC53" s="102"/>
      <c r="AD53" s="237"/>
      <c r="AE53" s="237"/>
      <c r="AF53" s="238"/>
      <c r="AG53" s="103" t="s">
        <v>83</v>
      </c>
      <c r="AH53" s="29"/>
      <c r="AI53" s="104" t="str">
        <f t="shared" si="1"/>
        <v>男専修・専門学生2.キャンプセンター</v>
      </c>
      <c r="AJ53" s="105" t="s">
        <v>120</v>
      </c>
      <c r="AK53" s="105">
        <f>COUNTIFS(H15:H414,"〇",P15:P414,"AM")</f>
        <v>0</v>
      </c>
      <c r="AL53" s="105">
        <f>COUNTIFS(I15:I414,"〇",P15:P414,"AM")</f>
        <v>0</v>
      </c>
      <c r="AM53" s="105">
        <f>COUNTIFS(J15:J414,"〇",P15:P414,"AM")</f>
        <v>0</v>
      </c>
      <c r="AN53" s="105">
        <f>COUNTIFS(K15:K414,"〇",P15:P414,"AM")</f>
        <v>0</v>
      </c>
      <c r="AO53" s="106">
        <f>COUNTIFS(L15:L414,"〇",P15:P414,"AM")</f>
        <v>0</v>
      </c>
      <c r="AQ53" s="239" t="str">
        <f t="shared" si="2"/>
        <v/>
      </c>
      <c r="AR53" s="240"/>
      <c r="AS53" s="240"/>
      <c r="AT53" s="241"/>
      <c r="AV53" s="88" t="s">
        <v>0</v>
      </c>
      <c r="AW53" s="88" t="s">
        <v>118</v>
      </c>
      <c r="AX53" s="88" t="s">
        <v>6</v>
      </c>
    </row>
    <row r="54" spans="1:50" ht="17.25" customHeight="1">
      <c r="A54" s="107">
        <v>40</v>
      </c>
      <c r="B54" s="105"/>
      <c r="C54" s="105"/>
      <c r="D54" s="119"/>
      <c r="E54" s="105"/>
      <c r="F54" s="120"/>
      <c r="G54" s="113"/>
      <c r="H54" s="113"/>
      <c r="I54" s="113"/>
      <c r="J54" s="113"/>
      <c r="K54" s="113"/>
      <c r="L54" s="113"/>
      <c r="M54" s="235"/>
      <c r="N54" s="235"/>
      <c r="O54" s="236"/>
      <c r="P54" s="114" t="str">
        <f t="shared" si="0"/>
        <v/>
      </c>
      <c r="Q54" s="27"/>
      <c r="R54" s="115">
        <v>40</v>
      </c>
      <c r="S54" s="98" t="s">
        <v>71</v>
      </c>
      <c r="T54" s="117" t="s">
        <v>0</v>
      </c>
      <c r="U54" s="102" t="s">
        <v>20</v>
      </c>
      <c r="V54" s="99">
        <v>1</v>
      </c>
      <c r="W54" s="116" t="s">
        <v>2</v>
      </c>
      <c r="X54" s="102"/>
      <c r="Y54" s="102" t="s">
        <v>67</v>
      </c>
      <c r="Z54" s="102" t="s">
        <v>67</v>
      </c>
      <c r="AA54" s="102"/>
      <c r="AB54" s="102"/>
      <c r="AC54" s="102"/>
      <c r="AD54" s="237"/>
      <c r="AE54" s="237"/>
      <c r="AF54" s="238"/>
      <c r="AG54" s="103" t="s">
        <v>83</v>
      </c>
      <c r="AH54" s="29"/>
      <c r="AI54" s="104" t="str">
        <f t="shared" si="1"/>
        <v>女専修・専門学生2.キャンプセンター</v>
      </c>
      <c r="AJ54" s="105" t="s">
        <v>121</v>
      </c>
      <c r="AK54" s="105">
        <f>COUNTIFS(H15:H414,"〇",P15:P414,"AN")</f>
        <v>0</v>
      </c>
      <c r="AL54" s="105">
        <f>COUNTIFS(I15:I414,"〇",P15:P414,"AN")</f>
        <v>0</v>
      </c>
      <c r="AM54" s="105">
        <f>COUNTIFS(J15:J414,"〇",P15:P414,"AN")</f>
        <v>0</v>
      </c>
      <c r="AN54" s="105">
        <f>COUNTIFS(K15:K414,"〇",P15:P414,"AN")</f>
        <v>0</v>
      </c>
      <c r="AO54" s="106">
        <f>COUNTIFS(L15:L414,"〇",P15:P414,"AN")</f>
        <v>0</v>
      </c>
      <c r="AQ54" s="239" t="str">
        <f t="shared" si="2"/>
        <v/>
      </c>
      <c r="AR54" s="240"/>
      <c r="AS54" s="240"/>
      <c r="AT54" s="241"/>
      <c r="AV54" s="88" t="s">
        <v>4</v>
      </c>
      <c r="AW54" s="88" t="s">
        <v>118</v>
      </c>
      <c r="AX54" s="88" t="s">
        <v>6</v>
      </c>
    </row>
    <row r="55" spans="1:50" ht="17.25" customHeight="1">
      <c r="A55" s="107">
        <v>41</v>
      </c>
      <c r="B55" s="105"/>
      <c r="C55" s="105"/>
      <c r="D55" s="119"/>
      <c r="E55" s="105"/>
      <c r="F55" s="120"/>
      <c r="G55" s="113"/>
      <c r="H55" s="113"/>
      <c r="I55" s="113"/>
      <c r="J55" s="113"/>
      <c r="K55" s="113"/>
      <c r="L55" s="113"/>
      <c r="M55" s="235"/>
      <c r="N55" s="235"/>
      <c r="O55" s="236"/>
      <c r="P55" s="114" t="str">
        <f t="shared" si="0"/>
        <v/>
      </c>
      <c r="Q55" s="27"/>
      <c r="R55" s="97">
        <v>41</v>
      </c>
      <c r="S55" s="98" t="s">
        <v>71</v>
      </c>
      <c r="T55" s="117" t="s">
        <v>4</v>
      </c>
      <c r="U55" s="102" t="s">
        <v>20</v>
      </c>
      <c r="V55" s="99">
        <v>3</v>
      </c>
      <c r="W55" s="116" t="s">
        <v>2</v>
      </c>
      <c r="X55" s="102"/>
      <c r="Y55" s="102" t="s">
        <v>67</v>
      </c>
      <c r="Z55" s="102" t="s">
        <v>67</v>
      </c>
      <c r="AA55" s="102"/>
      <c r="AB55" s="102"/>
      <c r="AC55" s="102"/>
      <c r="AD55" s="237"/>
      <c r="AE55" s="237"/>
      <c r="AF55" s="238"/>
      <c r="AG55" s="103" t="s">
        <v>84</v>
      </c>
      <c r="AH55" s="29"/>
      <c r="AI55" s="104" t="str">
        <f t="shared" si="1"/>
        <v>男社会人２９歳以下1.宿泊棟</v>
      </c>
      <c r="AJ55" s="105" t="s">
        <v>122</v>
      </c>
      <c r="AK55" s="105">
        <f>COUNTIFS(H15:H414,"〇",P15:P414,"AO")</f>
        <v>0</v>
      </c>
      <c r="AL55" s="105">
        <f>COUNTIFS(I15:I414,"〇",P15:P414,"AO")</f>
        <v>0</v>
      </c>
      <c r="AM55" s="105">
        <f>COUNTIFS(J15:J414,"〇",P15:P414,"AO")</f>
        <v>0</v>
      </c>
      <c r="AN55" s="105">
        <f>COUNTIFS(K15:K414,"〇",P15:P414,"AO")</f>
        <v>0</v>
      </c>
      <c r="AO55" s="106">
        <f>COUNTIFS(L15:L414,"〇",P15:P414,"AO")</f>
        <v>0</v>
      </c>
      <c r="AQ55" s="239" t="str">
        <f t="shared" si="2"/>
        <v/>
      </c>
      <c r="AR55" s="240"/>
      <c r="AS55" s="240"/>
      <c r="AT55" s="241"/>
      <c r="AV55" s="88" t="s">
        <v>0</v>
      </c>
      <c r="AW55" s="88" t="s">
        <v>123</v>
      </c>
      <c r="AX55" s="88" t="s">
        <v>2</v>
      </c>
    </row>
    <row r="56" spans="1:50" ht="17.25" customHeight="1">
      <c r="A56" s="107">
        <v>42</v>
      </c>
      <c r="B56" s="105"/>
      <c r="C56" s="105"/>
      <c r="D56" s="119"/>
      <c r="E56" s="105"/>
      <c r="F56" s="120"/>
      <c r="G56" s="113"/>
      <c r="H56" s="113"/>
      <c r="I56" s="113"/>
      <c r="J56" s="113"/>
      <c r="K56" s="113"/>
      <c r="L56" s="113"/>
      <c r="M56" s="235"/>
      <c r="N56" s="235"/>
      <c r="O56" s="236"/>
      <c r="P56" s="114" t="str">
        <f t="shared" si="0"/>
        <v/>
      </c>
      <c r="Q56" s="27"/>
      <c r="R56" s="115">
        <v>42</v>
      </c>
      <c r="S56" s="98" t="s">
        <v>71</v>
      </c>
      <c r="T56" s="117" t="s">
        <v>4</v>
      </c>
      <c r="U56" s="102" t="s">
        <v>20</v>
      </c>
      <c r="V56" s="99">
        <v>3</v>
      </c>
      <c r="W56" s="116" t="s">
        <v>2</v>
      </c>
      <c r="X56" s="102"/>
      <c r="Y56" s="102" t="s">
        <v>67</v>
      </c>
      <c r="Z56" s="102" t="s">
        <v>67</v>
      </c>
      <c r="AA56" s="102"/>
      <c r="AB56" s="102"/>
      <c r="AC56" s="102"/>
      <c r="AD56" s="237"/>
      <c r="AE56" s="237"/>
      <c r="AF56" s="238"/>
      <c r="AG56" s="103" t="s">
        <v>84</v>
      </c>
      <c r="AH56" s="29"/>
      <c r="AI56" s="104" t="str">
        <f t="shared" si="1"/>
        <v>女社会人２９歳以下1.宿泊棟</v>
      </c>
      <c r="AJ56" s="105" t="s">
        <v>124</v>
      </c>
      <c r="AK56" s="105">
        <f>COUNTIFS(H15:H414,"〇",P15:P414,"AP")</f>
        <v>0</v>
      </c>
      <c r="AL56" s="105">
        <f>COUNTIFS(I15:I414,"〇",P15:P414,"AP")</f>
        <v>0</v>
      </c>
      <c r="AM56" s="105">
        <f>COUNTIFS(J15:J414,"〇",P15:P414,"AP")</f>
        <v>0</v>
      </c>
      <c r="AN56" s="105">
        <f>COUNTIFS(K15:K414,"〇",P15:P414,"AP")</f>
        <v>0</v>
      </c>
      <c r="AO56" s="106">
        <f>COUNTIFS(L15:L414,"〇",P15:P414,"AP")</f>
        <v>0</v>
      </c>
      <c r="AQ56" s="239" t="str">
        <f t="shared" si="2"/>
        <v/>
      </c>
      <c r="AR56" s="240"/>
      <c r="AS56" s="240"/>
      <c r="AT56" s="241"/>
      <c r="AV56" s="88" t="s">
        <v>4</v>
      </c>
      <c r="AW56" s="88" t="s">
        <v>123</v>
      </c>
      <c r="AX56" s="88" t="s">
        <v>2</v>
      </c>
    </row>
    <row r="57" spans="1:50" ht="17.25" customHeight="1">
      <c r="A57" s="107">
        <v>43</v>
      </c>
      <c r="B57" s="105"/>
      <c r="C57" s="105"/>
      <c r="D57" s="119"/>
      <c r="E57" s="105"/>
      <c r="F57" s="120"/>
      <c r="G57" s="113"/>
      <c r="H57" s="113"/>
      <c r="I57" s="113"/>
      <c r="J57" s="113"/>
      <c r="K57" s="113"/>
      <c r="L57" s="113"/>
      <c r="M57" s="235"/>
      <c r="N57" s="235"/>
      <c r="O57" s="236"/>
      <c r="P57" s="114" t="str">
        <f t="shared" si="0"/>
        <v/>
      </c>
      <c r="Q57" s="27"/>
      <c r="R57" s="115">
        <v>43</v>
      </c>
      <c r="S57" s="98" t="s">
        <v>71</v>
      </c>
      <c r="T57" s="117" t="s">
        <v>4</v>
      </c>
      <c r="U57" s="102" t="s">
        <v>20</v>
      </c>
      <c r="V57" s="99">
        <v>3</v>
      </c>
      <c r="W57" s="116" t="s">
        <v>2</v>
      </c>
      <c r="X57" s="102"/>
      <c r="Y57" s="102" t="s">
        <v>67</v>
      </c>
      <c r="Z57" s="102" t="s">
        <v>67</v>
      </c>
      <c r="AA57" s="102"/>
      <c r="AB57" s="102"/>
      <c r="AC57" s="102"/>
      <c r="AD57" s="237"/>
      <c r="AE57" s="237"/>
      <c r="AF57" s="238"/>
      <c r="AG57" s="103" t="s">
        <v>84</v>
      </c>
      <c r="AH57" s="29"/>
      <c r="AI57" s="104" t="str">
        <f t="shared" si="1"/>
        <v>男社会人２９歳以下2.キャンプセンター</v>
      </c>
      <c r="AJ57" s="105" t="s">
        <v>125</v>
      </c>
      <c r="AK57" s="105">
        <f>COUNTIFS(H15:H414,"〇",P15:P414,"AQ")</f>
        <v>0</v>
      </c>
      <c r="AL57" s="105">
        <f>COUNTIFS(I15:I414,"〇",P15:P414,"AQ")</f>
        <v>0</v>
      </c>
      <c r="AM57" s="105">
        <f>COUNTIFS(J15:J414,"〇",P15:P414,"AQ")</f>
        <v>0</v>
      </c>
      <c r="AN57" s="105">
        <f>COUNTIFS(K15:K414,"〇",P15:P414,"AQ")</f>
        <v>0</v>
      </c>
      <c r="AO57" s="106">
        <f>COUNTIFS(L15:L414,"〇",P15:P414,"AQ")</f>
        <v>0</v>
      </c>
      <c r="AQ57" s="239" t="str">
        <f t="shared" si="2"/>
        <v/>
      </c>
      <c r="AR57" s="240"/>
      <c r="AS57" s="240"/>
      <c r="AT57" s="241"/>
      <c r="AV57" s="88" t="s">
        <v>0</v>
      </c>
      <c r="AW57" s="88" t="s">
        <v>123</v>
      </c>
      <c r="AX57" s="88" t="s">
        <v>6</v>
      </c>
    </row>
    <row r="58" spans="1:50" ht="17.25" customHeight="1">
      <c r="A58" s="107">
        <v>44</v>
      </c>
      <c r="B58" s="105"/>
      <c r="C58" s="105"/>
      <c r="D58" s="119"/>
      <c r="E58" s="105"/>
      <c r="F58" s="120"/>
      <c r="G58" s="113"/>
      <c r="H58" s="113"/>
      <c r="I58" s="113"/>
      <c r="J58" s="113"/>
      <c r="K58" s="113"/>
      <c r="L58" s="113"/>
      <c r="M58" s="235"/>
      <c r="N58" s="235"/>
      <c r="O58" s="236"/>
      <c r="P58" s="114" t="str">
        <f t="shared" si="0"/>
        <v/>
      </c>
      <c r="Q58" s="27"/>
      <c r="R58" s="115">
        <v>44</v>
      </c>
      <c r="S58" s="98" t="s">
        <v>71</v>
      </c>
      <c r="T58" s="117" t="s">
        <v>4</v>
      </c>
      <c r="U58" s="102" t="s">
        <v>20</v>
      </c>
      <c r="V58" s="99">
        <v>2</v>
      </c>
      <c r="W58" s="116" t="s">
        <v>2</v>
      </c>
      <c r="X58" s="102"/>
      <c r="Y58" s="102" t="s">
        <v>67</v>
      </c>
      <c r="Z58" s="102" t="s">
        <v>67</v>
      </c>
      <c r="AA58" s="102"/>
      <c r="AB58" s="102"/>
      <c r="AC58" s="102"/>
      <c r="AD58" s="237"/>
      <c r="AE58" s="237"/>
      <c r="AF58" s="238"/>
      <c r="AG58" s="103" t="s">
        <v>84</v>
      </c>
      <c r="AH58" s="29"/>
      <c r="AI58" s="104" t="str">
        <f t="shared" si="1"/>
        <v>女社会人２９歳以下2.キャンプセンター</v>
      </c>
      <c r="AJ58" s="105" t="s">
        <v>126</v>
      </c>
      <c r="AK58" s="105">
        <f>COUNTIFS(H15:H414,"〇",P15:P414,"AR")</f>
        <v>0</v>
      </c>
      <c r="AL58" s="105">
        <f>COUNTIFS(I15:I414,"〇",P15:P414,"AR")</f>
        <v>0</v>
      </c>
      <c r="AM58" s="105">
        <f>COUNTIFS(J15:J414,"〇",P15:P414,"AR")</f>
        <v>0</v>
      </c>
      <c r="AN58" s="105">
        <f>COUNTIFS(K15:K414,"〇",P15:P414,"AR")</f>
        <v>0</v>
      </c>
      <c r="AO58" s="106">
        <f>COUNTIFS(L15:L414,"〇",P15:P414,"AR")</f>
        <v>0</v>
      </c>
      <c r="AQ58" s="239" t="str">
        <f t="shared" si="2"/>
        <v/>
      </c>
      <c r="AR58" s="240"/>
      <c r="AS58" s="240"/>
      <c r="AT58" s="241"/>
      <c r="AV58" s="88" t="s">
        <v>4</v>
      </c>
      <c r="AW58" s="88" t="s">
        <v>123</v>
      </c>
      <c r="AX58" s="88" t="s">
        <v>6</v>
      </c>
    </row>
    <row r="59" spans="1:50" ht="17.25" customHeight="1">
      <c r="A59" s="107">
        <v>45</v>
      </c>
      <c r="B59" s="105"/>
      <c r="C59" s="105"/>
      <c r="D59" s="119"/>
      <c r="E59" s="105"/>
      <c r="F59" s="120"/>
      <c r="G59" s="113"/>
      <c r="H59" s="113"/>
      <c r="I59" s="113"/>
      <c r="J59" s="113"/>
      <c r="K59" s="113"/>
      <c r="L59" s="113"/>
      <c r="M59" s="235"/>
      <c r="N59" s="235"/>
      <c r="O59" s="236"/>
      <c r="P59" s="114" t="str">
        <f t="shared" si="0"/>
        <v/>
      </c>
      <c r="Q59" s="27"/>
      <c r="R59" s="115">
        <v>45</v>
      </c>
      <c r="S59" s="98" t="s">
        <v>71</v>
      </c>
      <c r="T59" s="117" t="s">
        <v>4</v>
      </c>
      <c r="U59" s="102" t="s">
        <v>20</v>
      </c>
      <c r="V59" s="99">
        <v>2</v>
      </c>
      <c r="W59" s="116" t="s">
        <v>2</v>
      </c>
      <c r="X59" s="102"/>
      <c r="Y59" s="102" t="s">
        <v>67</v>
      </c>
      <c r="Z59" s="102" t="s">
        <v>67</v>
      </c>
      <c r="AA59" s="102"/>
      <c r="AB59" s="102"/>
      <c r="AC59" s="102"/>
      <c r="AD59" s="237"/>
      <c r="AE59" s="237"/>
      <c r="AF59" s="238"/>
      <c r="AG59" s="103" t="s">
        <v>84</v>
      </c>
      <c r="AH59" s="29"/>
      <c r="AI59" s="104" t="str">
        <f t="shared" si="1"/>
        <v>男社会人３０歳以上1.宿泊棟</v>
      </c>
      <c r="AJ59" s="105" t="s">
        <v>127</v>
      </c>
      <c r="AK59" s="105">
        <f>COUNTIFS(H15:H414,"〇",P15:P414,"AS")</f>
        <v>0</v>
      </c>
      <c r="AL59" s="105">
        <f>COUNTIFS(I15:I414,"〇",P15:P414,"AS")</f>
        <v>0</v>
      </c>
      <c r="AM59" s="105">
        <f>COUNTIFS(J15:J414,"〇",P15:P414,"AS")</f>
        <v>0</v>
      </c>
      <c r="AN59" s="105">
        <f>COUNTIFS(K15:K414,"〇",P15:P414,"AS")</f>
        <v>0</v>
      </c>
      <c r="AO59" s="106">
        <f>COUNTIFS(L15:L414,"〇",P15:P414,"AS")</f>
        <v>0</v>
      </c>
      <c r="AQ59" s="239" t="str">
        <f t="shared" si="2"/>
        <v/>
      </c>
      <c r="AR59" s="240"/>
      <c r="AS59" s="240"/>
      <c r="AT59" s="241"/>
      <c r="AV59" s="88" t="s">
        <v>0</v>
      </c>
      <c r="AW59" s="88" t="s">
        <v>128</v>
      </c>
      <c r="AX59" s="88" t="s">
        <v>2</v>
      </c>
    </row>
    <row r="60" spans="1:50" ht="17.25" customHeight="1">
      <c r="A60" s="107">
        <v>46</v>
      </c>
      <c r="B60" s="105"/>
      <c r="C60" s="105"/>
      <c r="D60" s="119"/>
      <c r="E60" s="105"/>
      <c r="F60" s="120"/>
      <c r="G60" s="113"/>
      <c r="H60" s="113"/>
      <c r="I60" s="113"/>
      <c r="J60" s="113"/>
      <c r="K60" s="113"/>
      <c r="L60" s="113"/>
      <c r="M60" s="235"/>
      <c r="N60" s="235"/>
      <c r="O60" s="236"/>
      <c r="P60" s="114" t="str">
        <f t="shared" si="0"/>
        <v/>
      </c>
      <c r="Q60" s="27"/>
      <c r="R60" s="115">
        <v>46</v>
      </c>
      <c r="S60" s="98" t="s">
        <v>71</v>
      </c>
      <c r="T60" s="117" t="s">
        <v>4</v>
      </c>
      <c r="U60" s="102" t="s">
        <v>20</v>
      </c>
      <c r="V60" s="99">
        <v>2</v>
      </c>
      <c r="W60" s="116" t="s">
        <v>2</v>
      </c>
      <c r="X60" s="102"/>
      <c r="Y60" s="102" t="s">
        <v>67</v>
      </c>
      <c r="Z60" s="102" t="s">
        <v>67</v>
      </c>
      <c r="AA60" s="102"/>
      <c r="AB60" s="102"/>
      <c r="AC60" s="102"/>
      <c r="AD60" s="237"/>
      <c r="AE60" s="237"/>
      <c r="AF60" s="238"/>
      <c r="AG60" s="103" t="s">
        <v>84</v>
      </c>
      <c r="AH60" s="29"/>
      <c r="AI60" s="104" t="str">
        <f t="shared" si="1"/>
        <v>女社会人３０歳以上1.宿泊棟</v>
      </c>
      <c r="AJ60" s="105" t="s">
        <v>129</v>
      </c>
      <c r="AK60" s="105">
        <f>COUNTIFS(H15:H414,"〇",P15:P414,"AT")</f>
        <v>0</v>
      </c>
      <c r="AL60" s="105">
        <f>COUNTIFS(I15:I414,"〇",P15:P414,"AT")</f>
        <v>0</v>
      </c>
      <c r="AM60" s="105">
        <f>COUNTIFS(J15:J414,"〇",P15:P414,"AT")</f>
        <v>0</v>
      </c>
      <c r="AN60" s="105">
        <f>COUNTIFS(K15:K414,"〇",P15:P414,"AT")</f>
        <v>0</v>
      </c>
      <c r="AO60" s="106">
        <f>COUNTIFS(L15:L414,"〇",P15:P414,"AT")</f>
        <v>0</v>
      </c>
      <c r="AQ60" s="239" t="str">
        <f t="shared" si="2"/>
        <v/>
      </c>
      <c r="AR60" s="240"/>
      <c r="AS60" s="240"/>
      <c r="AT60" s="241"/>
      <c r="AV60" s="88" t="s">
        <v>4</v>
      </c>
      <c r="AW60" s="88" t="s">
        <v>128</v>
      </c>
      <c r="AX60" s="88" t="s">
        <v>2</v>
      </c>
    </row>
    <row r="61" spans="1:50" ht="17.25" customHeight="1">
      <c r="A61" s="107">
        <v>47</v>
      </c>
      <c r="B61" s="105"/>
      <c r="C61" s="105"/>
      <c r="D61" s="119"/>
      <c r="E61" s="105"/>
      <c r="F61" s="120"/>
      <c r="G61" s="113"/>
      <c r="H61" s="113"/>
      <c r="I61" s="113"/>
      <c r="J61" s="113"/>
      <c r="K61" s="113"/>
      <c r="L61" s="113"/>
      <c r="M61" s="235"/>
      <c r="N61" s="235"/>
      <c r="O61" s="236"/>
      <c r="P61" s="114" t="str">
        <f t="shared" si="0"/>
        <v/>
      </c>
      <c r="Q61" s="27"/>
      <c r="R61" s="115">
        <v>47</v>
      </c>
      <c r="S61" s="98" t="s">
        <v>71</v>
      </c>
      <c r="T61" s="117" t="s">
        <v>4</v>
      </c>
      <c r="U61" s="102" t="s">
        <v>20</v>
      </c>
      <c r="V61" s="99">
        <v>1</v>
      </c>
      <c r="W61" s="116" t="s">
        <v>2</v>
      </c>
      <c r="X61" s="102"/>
      <c r="Y61" s="102" t="s">
        <v>67</v>
      </c>
      <c r="Z61" s="102" t="s">
        <v>67</v>
      </c>
      <c r="AA61" s="102"/>
      <c r="AB61" s="102"/>
      <c r="AC61" s="102"/>
      <c r="AD61" s="237"/>
      <c r="AE61" s="237"/>
      <c r="AF61" s="238"/>
      <c r="AG61" s="103" t="s">
        <v>84</v>
      </c>
      <c r="AH61" s="29"/>
      <c r="AI61" s="104" t="str">
        <f t="shared" si="1"/>
        <v>男社会人３０歳以上2.キャンプセンター</v>
      </c>
      <c r="AJ61" s="105" t="s">
        <v>130</v>
      </c>
      <c r="AK61" s="105">
        <f>COUNTIFS(H15:H414,"〇",P15:P414,"AU")</f>
        <v>0</v>
      </c>
      <c r="AL61" s="105">
        <f>COUNTIFS(I15:I414,"〇",P15:P414,"AU")</f>
        <v>0</v>
      </c>
      <c r="AM61" s="105">
        <f>COUNTIFS(J15:J414,"〇",P15:P414,"AU")</f>
        <v>0</v>
      </c>
      <c r="AN61" s="105">
        <f>COUNTIFS(K15:K414,"〇",P15:P414,"AU")</f>
        <v>0</v>
      </c>
      <c r="AO61" s="106">
        <f>COUNTIFS(L15:L414,"〇",P15:P414,"AU")</f>
        <v>0</v>
      </c>
      <c r="AQ61" s="239" t="str">
        <f t="shared" si="2"/>
        <v/>
      </c>
      <c r="AR61" s="240"/>
      <c r="AS61" s="240"/>
      <c r="AT61" s="241"/>
      <c r="AV61" s="88" t="s">
        <v>0</v>
      </c>
      <c r="AW61" s="88" t="s">
        <v>128</v>
      </c>
      <c r="AX61" s="88" t="s">
        <v>6</v>
      </c>
    </row>
    <row r="62" spans="1:50" ht="17.25" customHeight="1">
      <c r="A62" s="107">
        <v>48</v>
      </c>
      <c r="B62" s="105"/>
      <c r="C62" s="105"/>
      <c r="D62" s="119"/>
      <c r="E62" s="105"/>
      <c r="F62" s="120"/>
      <c r="G62" s="113"/>
      <c r="H62" s="113"/>
      <c r="I62" s="113"/>
      <c r="J62" s="113"/>
      <c r="K62" s="113"/>
      <c r="L62" s="113"/>
      <c r="M62" s="235"/>
      <c r="N62" s="235"/>
      <c r="O62" s="236"/>
      <c r="P62" s="114" t="str">
        <f t="shared" si="0"/>
        <v/>
      </c>
      <c r="Q62" s="27"/>
      <c r="R62" s="115">
        <v>48</v>
      </c>
      <c r="S62" s="98" t="s">
        <v>71</v>
      </c>
      <c r="T62" s="117" t="s">
        <v>4</v>
      </c>
      <c r="U62" s="102" t="s">
        <v>20</v>
      </c>
      <c r="V62" s="99">
        <v>1</v>
      </c>
      <c r="W62" s="116" t="s">
        <v>2</v>
      </c>
      <c r="X62" s="102"/>
      <c r="Y62" s="102" t="s">
        <v>67</v>
      </c>
      <c r="Z62" s="102" t="s">
        <v>67</v>
      </c>
      <c r="AA62" s="102"/>
      <c r="AB62" s="102"/>
      <c r="AC62" s="102"/>
      <c r="AD62" s="237"/>
      <c r="AE62" s="237"/>
      <c r="AF62" s="238"/>
      <c r="AG62" s="103" t="s">
        <v>84</v>
      </c>
      <c r="AH62" s="29"/>
      <c r="AI62" s="104" t="str">
        <f t="shared" si="1"/>
        <v>女社会人３０歳以上2.キャンプセンター</v>
      </c>
      <c r="AJ62" s="105" t="s">
        <v>131</v>
      </c>
      <c r="AK62" s="105">
        <f>COUNTIFS(H15:H414,"〇",P15:P414,"AV")</f>
        <v>0</v>
      </c>
      <c r="AL62" s="105">
        <f>COUNTIFS(I15:I414,"〇",P15:P414,"AV")</f>
        <v>0</v>
      </c>
      <c r="AM62" s="105">
        <f>COUNTIFS(J15:J414,"〇",P15:P414,"AV")</f>
        <v>0</v>
      </c>
      <c r="AN62" s="105">
        <f>COUNTIFS(K15:K414,"〇",P15:P414,"AV")</f>
        <v>0</v>
      </c>
      <c r="AO62" s="106">
        <f>COUNTIFS(L15:L414,"〇",P15:P414,"AV")</f>
        <v>0</v>
      </c>
      <c r="AQ62" s="239" t="str">
        <f t="shared" si="2"/>
        <v/>
      </c>
      <c r="AR62" s="240"/>
      <c r="AS62" s="240"/>
      <c r="AT62" s="241"/>
      <c r="AV62" s="88" t="s">
        <v>4</v>
      </c>
      <c r="AW62" s="88" t="s">
        <v>128</v>
      </c>
      <c r="AX62" s="88" t="s">
        <v>6</v>
      </c>
    </row>
    <row r="63" spans="1:50" ht="17.25" customHeight="1">
      <c r="A63" s="107">
        <v>49</v>
      </c>
      <c r="B63" s="105"/>
      <c r="C63" s="105"/>
      <c r="D63" s="119"/>
      <c r="E63" s="105"/>
      <c r="F63" s="120"/>
      <c r="G63" s="113"/>
      <c r="H63" s="113"/>
      <c r="I63" s="113"/>
      <c r="J63" s="113"/>
      <c r="K63" s="113"/>
      <c r="L63" s="113"/>
      <c r="M63" s="235"/>
      <c r="N63" s="235"/>
      <c r="O63" s="236"/>
      <c r="P63" s="114" t="str">
        <f t="shared" si="0"/>
        <v/>
      </c>
      <c r="Q63" s="27"/>
      <c r="R63" s="115">
        <v>49</v>
      </c>
      <c r="S63" s="98" t="s">
        <v>71</v>
      </c>
      <c r="T63" s="117" t="s">
        <v>4</v>
      </c>
      <c r="U63" s="102" t="s">
        <v>20</v>
      </c>
      <c r="V63" s="99">
        <v>1</v>
      </c>
      <c r="W63" s="116" t="s">
        <v>2</v>
      </c>
      <c r="X63" s="102"/>
      <c r="Y63" s="102" t="s">
        <v>67</v>
      </c>
      <c r="Z63" s="102" t="s">
        <v>67</v>
      </c>
      <c r="AA63" s="102"/>
      <c r="AB63" s="102"/>
      <c r="AC63" s="102"/>
      <c r="AD63" s="237"/>
      <c r="AE63" s="237"/>
      <c r="AF63" s="238"/>
      <c r="AG63" s="103" t="s">
        <v>84</v>
      </c>
      <c r="AH63" s="29"/>
      <c r="AI63" s="104" t="str">
        <f t="shared" si="1"/>
        <v>男指導員・関係者1.宿泊棟</v>
      </c>
      <c r="AJ63" s="105" t="s">
        <v>68</v>
      </c>
      <c r="AK63" s="105">
        <f>COUNTIFS(H15:H414,"〇",P15:P414,"AW")</f>
        <v>0</v>
      </c>
      <c r="AL63" s="105">
        <f>COUNTIFS(I15:I414,"〇",P15:P414,"AW")</f>
        <v>0</v>
      </c>
      <c r="AM63" s="105">
        <f>COUNTIFS(J15:J414,"〇",P15:P414,"AW")</f>
        <v>0</v>
      </c>
      <c r="AN63" s="105">
        <f>COUNTIFS(K15:K414,"〇",P15:P414,"AW")</f>
        <v>0</v>
      </c>
      <c r="AO63" s="106">
        <f>COUNTIFS(L15:L414,"〇",P15:P414,"AW")</f>
        <v>0</v>
      </c>
      <c r="AQ63" s="239" t="str">
        <f t="shared" si="2"/>
        <v/>
      </c>
      <c r="AR63" s="240"/>
      <c r="AS63" s="240"/>
      <c r="AT63" s="241"/>
      <c r="AV63" s="88" t="s">
        <v>0</v>
      </c>
      <c r="AW63" s="88" t="s">
        <v>132</v>
      </c>
      <c r="AX63" s="88" t="s">
        <v>2</v>
      </c>
    </row>
    <row r="64" spans="1:50" ht="17.25" customHeight="1">
      <c r="A64" s="107">
        <v>50</v>
      </c>
      <c r="B64" s="105"/>
      <c r="C64" s="105"/>
      <c r="D64" s="119"/>
      <c r="E64" s="105"/>
      <c r="F64" s="120"/>
      <c r="G64" s="113"/>
      <c r="H64" s="113"/>
      <c r="I64" s="113"/>
      <c r="J64" s="113"/>
      <c r="K64" s="113"/>
      <c r="L64" s="113"/>
      <c r="M64" s="235"/>
      <c r="N64" s="235"/>
      <c r="O64" s="236"/>
      <c r="P64" s="114" t="str">
        <f t="shared" si="0"/>
        <v/>
      </c>
      <c r="Q64" s="27"/>
      <c r="R64" s="121">
        <v>50</v>
      </c>
      <c r="S64" s="122" t="s">
        <v>71</v>
      </c>
      <c r="T64" s="123" t="s">
        <v>4</v>
      </c>
      <c r="U64" s="102" t="s">
        <v>20</v>
      </c>
      <c r="V64" s="99">
        <v>1</v>
      </c>
      <c r="W64" s="124" t="s">
        <v>2</v>
      </c>
      <c r="X64" s="125"/>
      <c r="Y64" s="125" t="s">
        <v>67</v>
      </c>
      <c r="Z64" s="125" t="s">
        <v>67</v>
      </c>
      <c r="AA64" s="125"/>
      <c r="AB64" s="125"/>
      <c r="AC64" s="125"/>
      <c r="AD64" s="247"/>
      <c r="AE64" s="247"/>
      <c r="AF64" s="248"/>
      <c r="AG64" s="126" t="s">
        <v>84</v>
      </c>
      <c r="AH64" s="29"/>
      <c r="AI64" s="104" t="str">
        <f t="shared" si="1"/>
        <v>女指導員・関係者1.宿泊棟</v>
      </c>
      <c r="AJ64" s="105" t="s">
        <v>80</v>
      </c>
      <c r="AK64" s="105">
        <f>COUNTIFS(H15:H414,"〇",P15:P414,"AX")</f>
        <v>0</v>
      </c>
      <c r="AL64" s="105">
        <f>COUNTIFS(I15:I414,"〇",P15:P414,"AX")</f>
        <v>0</v>
      </c>
      <c r="AM64" s="105">
        <f>COUNTIFS(J15:J414,"〇",P15:P414,"AX")</f>
        <v>0</v>
      </c>
      <c r="AN64" s="105">
        <f>COUNTIFS(K15:K414,"〇",P15:P414,"AX")</f>
        <v>0</v>
      </c>
      <c r="AO64" s="106">
        <f>COUNTIFS(L15:L414,"〇",P15:P414,"AX")</f>
        <v>0</v>
      </c>
      <c r="AQ64" s="239" t="str">
        <f t="shared" si="2"/>
        <v/>
      </c>
      <c r="AR64" s="240"/>
      <c r="AS64" s="240"/>
      <c r="AT64" s="241"/>
      <c r="AV64" s="88" t="s">
        <v>4</v>
      </c>
      <c r="AW64" s="88" t="s">
        <v>132</v>
      </c>
      <c r="AX64" s="88" t="s">
        <v>2</v>
      </c>
    </row>
    <row r="65" spans="1:50" ht="17.25" customHeight="1">
      <c r="A65" s="107">
        <v>51</v>
      </c>
      <c r="B65" s="105"/>
      <c r="C65" s="105"/>
      <c r="D65" s="119"/>
      <c r="E65" s="105"/>
      <c r="F65" s="120"/>
      <c r="G65" s="113"/>
      <c r="H65" s="113"/>
      <c r="I65" s="113"/>
      <c r="J65" s="113"/>
      <c r="K65" s="113"/>
      <c r="L65" s="113"/>
      <c r="M65" s="235"/>
      <c r="N65" s="235"/>
      <c r="O65" s="236"/>
      <c r="P65" s="114" t="str">
        <f t="shared" si="0"/>
        <v/>
      </c>
      <c r="Q65" s="27"/>
      <c r="R65" s="115">
        <v>51</v>
      </c>
      <c r="S65" s="122" t="s">
        <v>71</v>
      </c>
      <c r="T65" s="123" t="s">
        <v>0</v>
      </c>
      <c r="U65" s="102" t="s">
        <v>20</v>
      </c>
      <c r="V65" s="99">
        <v>3</v>
      </c>
      <c r="W65" s="124" t="s">
        <v>2</v>
      </c>
      <c r="X65" s="125" t="s">
        <v>67</v>
      </c>
      <c r="Y65" s="125" t="s">
        <v>67</v>
      </c>
      <c r="Z65" s="125" t="s">
        <v>67</v>
      </c>
      <c r="AA65" s="125"/>
      <c r="AB65" s="125"/>
      <c r="AC65" s="125"/>
      <c r="AD65" s="247"/>
      <c r="AE65" s="247"/>
      <c r="AF65" s="248"/>
      <c r="AG65" s="126" t="s">
        <v>84</v>
      </c>
      <c r="AH65" s="29"/>
      <c r="AI65" s="104" t="str">
        <f t="shared" si="1"/>
        <v>男指導員・関係者2.キャンプセンター</v>
      </c>
      <c r="AJ65" s="105" t="s">
        <v>133</v>
      </c>
      <c r="AK65" s="105">
        <f>COUNTIFS(H15:H414,"〇",P15:P414,"AY")</f>
        <v>0</v>
      </c>
      <c r="AL65" s="105">
        <f>COUNTIFS(I15:I414,"〇",P15:P414,"AY")</f>
        <v>0</v>
      </c>
      <c r="AM65" s="105">
        <f>COUNTIFS(J15:J414,"〇",P15:P414,"AY")</f>
        <v>0</v>
      </c>
      <c r="AN65" s="105">
        <f>COUNTIFS(K15:K414,"〇",P15:P414,"AY")</f>
        <v>0</v>
      </c>
      <c r="AO65" s="106">
        <f>COUNTIFS(L15:L414,"〇",P15:P414,"AY")</f>
        <v>0</v>
      </c>
      <c r="AQ65" s="239" t="str">
        <f t="shared" si="2"/>
        <v/>
      </c>
      <c r="AR65" s="240"/>
      <c r="AS65" s="240"/>
      <c r="AT65" s="241"/>
      <c r="AV65" s="88" t="s">
        <v>0</v>
      </c>
      <c r="AW65" s="88" t="s">
        <v>132</v>
      </c>
      <c r="AX65" s="88" t="s">
        <v>6</v>
      </c>
    </row>
    <row r="66" spans="1:50" ht="17.25" customHeight="1" thickBot="1">
      <c r="A66" s="107">
        <v>52</v>
      </c>
      <c r="B66" s="105"/>
      <c r="C66" s="105"/>
      <c r="D66" s="119"/>
      <c r="E66" s="105"/>
      <c r="F66" s="120"/>
      <c r="G66" s="113"/>
      <c r="H66" s="113"/>
      <c r="I66" s="113"/>
      <c r="J66" s="113"/>
      <c r="K66" s="113"/>
      <c r="L66" s="113"/>
      <c r="M66" s="235"/>
      <c r="N66" s="235"/>
      <c r="O66" s="236"/>
      <c r="P66" s="114" t="str">
        <f t="shared" si="0"/>
        <v/>
      </c>
      <c r="Q66" s="27"/>
      <c r="R66" s="115">
        <v>52</v>
      </c>
      <c r="S66" s="122" t="s">
        <v>71</v>
      </c>
      <c r="T66" s="123" t="s">
        <v>0</v>
      </c>
      <c r="U66" s="102" t="s">
        <v>20</v>
      </c>
      <c r="V66" s="99">
        <v>3</v>
      </c>
      <c r="W66" s="124" t="s">
        <v>2</v>
      </c>
      <c r="X66" s="125"/>
      <c r="Y66" s="125" t="s">
        <v>67</v>
      </c>
      <c r="Z66" s="125" t="s">
        <v>67</v>
      </c>
      <c r="AA66" s="125"/>
      <c r="AB66" s="125"/>
      <c r="AC66" s="125"/>
      <c r="AD66" s="247"/>
      <c r="AE66" s="247"/>
      <c r="AF66" s="248"/>
      <c r="AG66" s="126" t="s">
        <v>84</v>
      </c>
      <c r="AH66" s="29"/>
      <c r="AI66" s="127" t="str">
        <f t="shared" si="1"/>
        <v>女指導員・関係者2.キャンプセンター</v>
      </c>
      <c r="AJ66" s="128" t="s">
        <v>134</v>
      </c>
      <c r="AK66" s="128">
        <f>COUNTIFS(H15:H414,"〇",P15:P414,"AZ")</f>
        <v>0</v>
      </c>
      <c r="AL66" s="128">
        <f>COUNTIFS(I15:I414,"〇",P15:P414,"AZ")</f>
        <v>0</v>
      </c>
      <c r="AM66" s="128">
        <f>COUNTIFS(J15:J414,"〇",P15:P414,"AZ")</f>
        <v>0</v>
      </c>
      <c r="AN66" s="128">
        <f>COUNTIFS(K15:K414,"〇",P15:P414,"AZ")</f>
        <v>0</v>
      </c>
      <c r="AO66" s="129">
        <f>COUNTIFS(L15:L414,"〇",P15:P414,"AZ")</f>
        <v>0</v>
      </c>
      <c r="AQ66" s="239" t="str">
        <f t="shared" si="2"/>
        <v/>
      </c>
      <c r="AR66" s="240"/>
      <c r="AS66" s="240"/>
      <c r="AT66" s="241"/>
      <c r="AV66" s="88" t="s">
        <v>4</v>
      </c>
      <c r="AW66" s="88" t="s">
        <v>132</v>
      </c>
      <c r="AX66" s="88" t="s">
        <v>6</v>
      </c>
    </row>
    <row r="67" spans="1:50" ht="17.25" customHeight="1">
      <c r="A67" s="107">
        <v>53</v>
      </c>
      <c r="B67" s="105"/>
      <c r="C67" s="105"/>
      <c r="D67" s="119"/>
      <c r="E67" s="105"/>
      <c r="F67" s="120"/>
      <c r="G67" s="113"/>
      <c r="H67" s="113"/>
      <c r="I67" s="113"/>
      <c r="J67" s="113"/>
      <c r="K67" s="113"/>
      <c r="L67" s="113"/>
      <c r="M67" s="235"/>
      <c r="N67" s="235"/>
      <c r="O67" s="236"/>
      <c r="P67" s="114" t="str">
        <f t="shared" si="0"/>
        <v/>
      </c>
      <c r="Q67" s="27"/>
      <c r="R67" s="115">
        <v>53</v>
      </c>
      <c r="S67" s="122" t="s">
        <v>71</v>
      </c>
      <c r="T67" s="123" t="s">
        <v>0</v>
      </c>
      <c r="U67" s="102" t="s">
        <v>20</v>
      </c>
      <c r="V67" s="99">
        <v>3</v>
      </c>
      <c r="W67" s="124" t="s">
        <v>2</v>
      </c>
      <c r="X67" s="125"/>
      <c r="Y67" s="125" t="s">
        <v>67</v>
      </c>
      <c r="Z67" s="125" t="s">
        <v>67</v>
      </c>
      <c r="AA67" s="125"/>
      <c r="AB67" s="125"/>
      <c r="AC67" s="125"/>
      <c r="AD67" s="247"/>
      <c r="AE67" s="247"/>
      <c r="AF67" s="248"/>
      <c r="AG67" s="126" t="s">
        <v>84</v>
      </c>
      <c r="AH67" s="29"/>
      <c r="AI67" s="29"/>
      <c r="AQ67" s="239" t="str">
        <f t="shared" si="2"/>
        <v/>
      </c>
      <c r="AR67" s="240"/>
      <c r="AS67" s="240"/>
      <c r="AT67" s="241"/>
    </row>
    <row r="68" spans="1:50" ht="17.25" customHeight="1">
      <c r="A68" s="107">
        <v>54</v>
      </c>
      <c r="B68" s="105"/>
      <c r="C68" s="105"/>
      <c r="D68" s="119"/>
      <c r="E68" s="105"/>
      <c r="F68" s="120"/>
      <c r="G68" s="113"/>
      <c r="H68" s="113"/>
      <c r="I68" s="113"/>
      <c r="J68" s="113"/>
      <c r="K68" s="113"/>
      <c r="L68" s="113"/>
      <c r="M68" s="235"/>
      <c r="N68" s="235"/>
      <c r="O68" s="236"/>
      <c r="P68" s="114" t="str">
        <f t="shared" si="0"/>
        <v/>
      </c>
      <c r="Q68" s="27"/>
      <c r="R68" s="115">
        <v>54</v>
      </c>
      <c r="S68" s="122" t="s">
        <v>71</v>
      </c>
      <c r="T68" s="123" t="s">
        <v>0</v>
      </c>
      <c r="U68" s="102" t="s">
        <v>20</v>
      </c>
      <c r="V68" s="99">
        <v>2</v>
      </c>
      <c r="W68" s="124" t="s">
        <v>2</v>
      </c>
      <c r="X68" s="125"/>
      <c r="Y68" s="125" t="s">
        <v>67</v>
      </c>
      <c r="Z68" s="125" t="s">
        <v>67</v>
      </c>
      <c r="AA68" s="125"/>
      <c r="AB68" s="125"/>
      <c r="AC68" s="125"/>
      <c r="AD68" s="247"/>
      <c r="AE68" s="247"/>
      <c r="AF68" s="248"/>
      <c r="AG68" s="126" t="s">
        <v>84</v>
      </c>
      <c r="AH68" s="29"/>
      <c r="AI68" s="29"/>
      <c r="AQ68" s="239" t="str">
        <f t="shared" si="2"/>
        <v/>
      </c>
      <c r="AR68" s="240"/>
      <c r="AS68" s="240"/>
      <c r="AT68" s="241"/>
    </row>
    <row r="69" spans="1:50" ht="17.25" customHeight="1">
      <c r="A69" s="107">
        <v>55</v>
      </c>
      <c r="B69" s="105"/>
      <c r="C69" s="105"/>
      <c r="D69" s="119"/>
      <c r="E69" s="105"/>
      <c r="F69" s="120"/>
      <c r="G69" s="113"/>
      <c r="H69" s="113"/>
      <c r="I69" s="113"/>
      <c r="J69" s="113"/>
      <c r="K69" s="113"/>
      <c r="L69" s="113"/>
      <c r="M69" s="235"/>
      <c r="N69" s="235"/>
      <c r="O69" s="236"/>
      <c r="P69" s="114" t="str">
        <f t="shared" si="0"/>
        <v/>
      </c>
      <c r="Q69" s="27"/>
      <c r="R69" s="115">
        <v>55</v>
      </c>
      <c r="S69" s="122" t="s">
        <v>71</v>
      </c>
      <c r="T69" s="123" t="s">
        <v>0</v>
      </c>
      <c r="U69" s="102" t="s">
        <v>20</v>
      </c>
      <c r="V69" s="99">
        <v>2</v>
      </c>
      <c r="W69" s="124" t="s">
        <v>2</v>
      </c>
      <c r="X69" s="125"/>
      <c r="Y69" s="125" t="s">
        <v>67</v>
      </c>
      <c r="Z69" s="125" t="s">
        <v>67</v>
      </c>
      <c r="AA69" s="125"/>
      <c r="AB69" s="125"/>
      <c r="AC69" s="125"/>
      <c r="AD69" s="247"/>
      <c r="AE69" s="247"/>
      <c r="AF69" s="248"/>
      <c r="AG69" s="126" t="s">
        <v>84</v>
      </c>
      <c r="AH69" s="29"/>
      <c r="AI69" s="29"/>
      <c r="AQ69" s="239" t="str">
        <f t="shared" si="2"/>
        <v/>
      </c>
      <c r="AR69" s="240"/>
      <c r="AS69" s="240"/>
      <c r="AT69" s="241"/>
    </row>
    <row r="70" spans="1:50" ht="17.25" customHeight="1">
      <c r="A70" s="107">
        <v>56</v>
      </c>
      <c r="B70" s="105"/>
      <c r="C70" s="105"/>
      <c r="D70" s="119"/>
      <c r="E70" s="105"/>
      <c r="F70" s="120"/>
      <c r="G70" s="113"/>
      <c r="H70" s="113"/>
      <c r="I70" s="113"/>
      <c r="J70" s="113"/>
      <c r="K70" s="113"/>
      <c r="L70" s="113"/>
      <c r="M70" s="235"/>
      <c r="N70" s="235"/>
      <c r="O70" s="236"/>
      <c r="P70" s="114" t="str">
        <f t="shared" si="0"/>
        <v/>
      </c>
      <c r="Q70" s="27"/>
      <c r="R70" s="115">
        <v>56</v>
      </c>
      <c r="S70" s="122" t="s">
        <v>71</v>
      </c>
      <c r="T70" s="123" t="s">
        <v>0</v>
      </c>
      <c r="U70" s="102" t="s">
        <v>20</v>
      </c>
      <c r="V70" s="99">
        <v>2</v>
      </c>
      <c r="W70" s="124" t="s">
        <v>2</v>
      </c>
      <c r="X70" s="125"/>
      <c r="Y70" s="125" t="s">
        <v>67</v>
      </c>
      <c r="Z70" s="125" t="s">
        <v>67</v>
      </c>
      <c r="AA70" s="125"/>
      <c r="AB70" s="125"/>
      <c r="AC70" s="125"/>
      <c r="AD70" s="247"/>
      <c r="AE70" s="247"/>
      <c r="AF70" s="248"/>
      <c r="AG70" s="126" t="s">
        <v>84</v>
      </c>
      <c r="AH70" s="29"/>
      <c r="AI70" s="29"/>
      <c r="AQ70" s="239" t="str">
        <f t="shared" si="2"/>
        <v/>
      </c>
      <c r="AR70" s="240"/>
      <c r="AS70" s="240"/>
      <c r="AT70" s="241"/>
    </row>
    <row r="71" spans="1:50" ht="17.25" customHeight="1">
      <c r="A71" s="107">
        <v>57</v>
      </c>
      <c r="B71" s="105"/>
      <c r="C71" s="105"/>
      <c r="D71" s="119"/>
      <c r="E71" s="105"/>
      <c r="F71" s="120"/>
      <c r="G71" s="113"/>
      <c r="H71" s="113"/>
      <c r="I71" s="113"/>
      <c r="J71" s="113"/>
      <c r="K71" s="113"/>
      <c r="L71" s="113"/>
      <c r="M71" s="235"/>
      <c r="N71" s="235"/>
      <c r="O71" s="236"/>
      <c r="P71" s="114" t="str">
        <f t="shared" si="0"/>
        <v/>
      </c>
      <c r="Q71" s="27"/>
      <c r="R71" s="115">
        <v>57</v>
      </c>
      <c r="S71" s="122" t="s">
        <v>71</v>
      </c>
      <c r="T71" s="123" t="s">
        <v>0</v>
      </c>
      <c r="U71" s="102" t="s">
        <v>20</v>
      </c>
      <c r="V71" s="99">
        <v>2</v>
      </c>
      <c r="W71" s="124" t="s">
        <v>2</v>
      </c>
      <c r="X71" s="125"/>
      <c r="Y71" s="125" t="s">
        <v>67</v>
      </c>
      <c r="Z71" s="125" t="s">
        <v>67</v>
      </c>
      <c r="AA71" s="125"/>
      <c r="AB71" s="125"/>
      <c r="AC71" s="125"/>
      <c r="AD71" s="247"/>
      <c r="AE71" s="247"/>
      <c r="AF71" s="248"/>
      <c r="AG71" s="126" t="s">
        <v>84</v>
      </c>
      <c r="AH71" s="29"/>
      <c r="AI71" s="29"/>
      <c r="AQ71" s="239" t="str">
        <f t="shared" si="2"/>
        <v/>
      </c>
      <c r="AR71" s="240"/>
      <c r="AS71" s="240"/>
      <c r="AT71" s="241"/>
    </row>
    <row r="72" spans="1:50" ht="17.25" customHeight="1">
      <c r="A72" s="107">
        <v>58</v>
      </c>
      <c r="B72" s="105"/>
      <c r="C72" s="105"/>
      <c r="D72" s="119"/>
      <c r="E72" s="105"/>
      <c r="F72" s="120"/>
      <c r="G72" s="113"/>
      <c r="H72" s="113"/>
      <c r="I72" s="113"/>
      <c r="J72" s="113"/>
      <c r="K72" s="113"/>
      <c r="L72" s="113"/>
      <c r="M72" s="235"/>
      <c r="N72" s="235"/>
      <c r="O72" s="236"/>
      <c r="P72" s="114" t="str">
        <f t="shared" si="0"/>
        <v/>
      </c>
      <c r="Q72" s="27"/>
      <c r="R72" s="115">
        <v>58</v>
      </c>
      <c r="S72" s="122" t="s">
        <v>71</v>
      </c>
      <c r="T72" s="123" t="s">
        <v>0</v>
      </c>
      <c r="U72" s="102" t="s">
        <v>20</v>
      </c>
      <c r="V72" s="99">
        <v>2</v>
      </c>
      <c r="W72" s="124" t="s">
        <v>2</v>
      </c>
      <c r="X72" s="125"/>
      <c r="Y72" s="125" t="s">
        <v>67</v>
      </c>
      <c r="Z72" s="125" t="s">
        <v>67</v>
      </c>
      <c r="AA72" s="125"/>
      <c r="AB72" s="125"/>
      <c r="AC72" s="125"/>
      <c r="AD72" s="247"/>
      <c r="AE72" s="247"/>
      <c r="AF72" s="248"/>
      <c r="AG72" s="126" t="s">
        <v>84</v>
      </c>
      <c r="AH72" s="29"/>
      <c r="AI72" s="29"/>
      <c r="AQ72" s="239" t="str">
        <f t="shared" si="2"/>
        <v/>
      </c>
      <c r="AR72" s="240"/>
      <c r="AS72" s="240"/>
      <c r="AT72" s="241"/>
    </row>
    <row r="73" spans="1:50" ht="17.25" customHeight="1">
      <c r="A73" s="107">
        <v>59</v>
      </c>
      <c r="B73" s="105"/>
      <c r="C73" s="105"/>
      <c r="D73" s="119"/>
      <c r="E73" s="105"/>
      <c r="F73" s="120"/>
      <c r="G73" s="113"/>
      <c r="H73" s="113"/>
      <c r="I73" s="113"/>
      <c r="J73" s="113"/>
      <c r="K73" s="113"/>
      <c r="L73" s="113"/>
      <c r="M73" s="235"/>
      <c r="N73" s="235"/>
      <c r="O73" s="236"/>
      <c r="P73" s="114" t="str">
        <f t="shared" si="0"/>
        <v/>
      </c>
      <c r="Q73" s="27"/>
      <c r="R73" s="115">
        <v>59</v>
      </c>
      <c r="S73" s="122" t="s">
        <v>71</v>
      </c>
      <c r="T73" s="123" t="s">
        <v>0</v>
      </c>
      <c r="U73" s="102" t="s">
        <v>20</v>
      </c>
      <c r="V73" s="99">
        <v>1</v>
      </c>
      <c r="W73" s="124" t="s">
        <v>2</v>
      </c>
      <c r="X73" s="125"/>
      <c r="Y73" s="125" t="s">
        <v>67</v>
      </c>
      <c r="Z73" s="125" t="s">
        <v>67</v>
      </c>
      <c r="AA73" s="125"/>
      <c r="AB73" s="125"/>
      <c r="AC73" s="125"/>
      <c r="AD73" s="247"/>
      <c r="AE73" s="247"/>
      <c r="AF73" s="248"/>
      <c r="AG73" s="126" t="s">
        <v>84</v>
      </c>
      <c r="AH73" s="29"/>
      <c r="AI73" s="29"/>
      <c r="AQ73" s="239" t="str">
        <f t="shared" si="2"/>
        <v/>
      </c>
      <c r="AR73" s="240"/>
      <c r="AS73" s="240"/>
      <c r="AT73" s="241"/>
    </row>
    <row r="74" spans="1:50" ht="17.25" customHeight="1">
      <c r="A74" s="107">
        <v>60</v>
      </c>
      <c r="B74" s="105"/>
      <c r="C74" s="105"/>
      <c r="D74" s="119"/>
      <c r="E74" s="105"/>
      <c r="F74" s="120"/>
      <c r="G74" s="113"/>
      <c r="H74" s="113"/>
      <c r="I74" s="113"/>
      <c r="J74" s="113"/>
      <c r="K74" s="113"/>
      <c r="L74" s="113"/>
      <c r="M74" s="235"/>
      <c r="N74" s="235"/>
      <c r="O74" s="236"/>
      <c r="P74" s="114" t="str">
        <f t="shared" si="0"/>
        <v/>
      </c>
      <c r="Q74" s="27"/>
      <c r="R74" s="115">
        <v>60</v>
      </c>
      <c r="S74" s="122" t="s">
        <v>71</v>
      </c>
      <c r="T74" s="123" t="s">
        <v>0</v>
      </c>
      <c r="U74" s="102" t="s">
        <v>20</v>
      </c>
      <c r="V74" s="99">
        <v>1</v>
      </c>
      <c r="W74" s="124" t="s">
        <v>2</v>
      </c>
      <c r="X74" s="125"/>
      <c r="Y74" s="125" t="s">
        <v>67</v>
      </c>
      <c r="Z74" s="125" t="s">
        <v>67</v>
      </c>
      <c r="AA74" s="125"/>
      <c r="AB74" s="125"/>
      <c r="AC74" s="125"/>
      <c r="AD74" s="247"/>
      <c r="AE74" s="247"/>
      <c r="AF74" s="248"/>
      <c r="AG74" s="126" t="s">
        <v>84</v>
      </c>
      <c r="AH74" s="29"/>
      <c r="AI74" s="29"/>
      <c r="AQ74" s="239" t="str">
        <f t="shared" si="2"/>
        <v/>
      </c>
      <c r="AR74" s="240"/>
      <c r="AS74" s="240"/>
      <c r="AT74" s="241"/>
    </row>
    <row r="75" spans="1:50" ht="17.25" customHeight="1">
      <c r="A75" s="107">
        <v>61</v>
      </c>
      <c r="B75" s="105"/>
      <c r="C75" s="105"/>
      <c r="D75" s="119"/>
      <c r="E75" s="105"/>
      <c r="F75" s="120"/>
      <c r="G75" s="113"/>
      <c r="H75" s="113"/>
      <c r="I75" s="113"/>
      <c r="J75" s="113"/>
      <c r="K75" s="113"/>
      <c r="L75" s="113"/>
      <c r="M75" s="235"/>
      <c r="N75" s="235"/>
      <c r="O75" s="236"/>
      <c r="P75" s="114" t="str">
        <f t="shared" si="0"/>
        <v/>
      </c>
      <c r="Q75" s="27"/>
      <c r="R75" s="115">
        <v>61</v>
      </c>
      <c r="S75" s="122" t="s">
        <v>71</v>
      </c>
      <c r="T75" s="123" t="s">
        <v>4</v>
      </c>
      <c r="U75" s="102" t="s">
        <v>20</v>
      </c>
      <c r="V75" s="99">
        <v>3</v>
      </c>
      <c r="W75" s="124" t="s">
        <v>2</v>
      </c>
      <c r="X75" s="125"/>
      <c r="Y75" s="125" t="s">
        <v>67</v>
      </c>
      <c r="Z75" s="125" t="s">
        <v>67</v>
      </c>
      <c r="AA75" s="125"/>
      <c r="AB75" s="125"/>
      <c r="AC75" s="125"/>
      <c r="AD75" s="247"/>
      <c r="AE75" s="247"/>
      <c r="AF75" s="248"/>
      <c r="AG75" s="126" t="s">
        <v>84</v>
      </c>
      <c r="AH75" s="29"/>
      <c r="AI75" s="29"/>
      <c r="AQ75" s="239" t="str">
        <f t="shared" si="2"/>
        <v/>
      </c>
      <c r="AR75" s="240"/>
      <c r="AS75" s="240"/>
      <c r="AT75" s="241"/>
    </row>
    <row r="76" spans="1:50" ht="17.25" customHeight="1">
      <c r="A76" s="107">
        <v>62</v>
      </c>
      <c r="B76" s="105"/>
      <c r="C76" s="105"/>
      <c r="D76" s="119"/>
      <c r="E76" s="105"/>
      <c r="F76" s="120"/>
      <c r="G76" s="113"/>
      <c r="H76" s="113"/>
      <c r="I76" s="113"/>
      <c r="J76" s="113"/>
      <c r="K76" s="113"/>
      <c r="L76" s="113"/>
      <c r="M76" s="235"/>
      <c r="N76" s="235"/>
      <c r="O76" s="236"/>
      <c r="P76" s="114" t="str">
        <f t="shared" si="0"/>
        <v/>
      </c>
      <c r="Q76" s="27"/>
      <c r="R76" s="115">
        <v>62</v>
      </c>
      <c r="S76" s="122" t="s">
        <v>71</v>
      </c>
      <c r="T76" s="123" t="s">
        <v>4</v>
      </c>
      <c r="U76" s="102" t="s">
        <v>20</v>
      </c>
      <c r="V76" s="123">
        <v>3</v>
      </c>
      <c r="W76" s="124" t="s">
        <v>2</v>
      </c>
      <c r="X76" s="125"/>
      <c r="Y76" s="125" t="s">
        <v>67</v>
      </c>
      <c r="Z76" s="125" t="s">
        <v>67</v>
      </c>
      <c r="AA76" s="125"/>
      <c r="AB76" s="125"/>
      <c r="AC76" s="125"/>
      <c r="AD76" s="247"/>
      <c r="AE76" s="247"/>
      <c r="AF76" s="248"/>
      <c r="AG76" s="126" t="s">
        <v>84</v>
      </c>
      <c r="AH76" s="29"/>
      <c r="AI76" s="29"/>
      <c r="AQ76" s="239" t="str">
        <f t="shared" si="2"/>
        <v/>
      </c>
      <c r="AR76" s="240"/>
      <c r="AS76" s="240"/>
      <c r="AT76" s="241"/>
    </row>
    <row r="77" spans="1:50" ht="17.25" customHeight="1">
      <c r="A77" s="107">
        <v>63</v>
      </c>
      <c r="B77" s="105"/>
      <c r="C77" s="105"/>
      <c r="D77" s="119"/>
      <c r="E77" s="105"/>
      <c r="F77" s="120"/>
      <c r="G77" s="113"/>
      <c r="H77" s="113"/>
      <c r="I77" s="113"/>
      <c r="J77" s="113"/>
      <c r="K77" s="113"/>
      <c r="L77" s="113"/>
      <c r="M77" s="235"/>
      <c r="N77" s="235"/>
      <c r="O77" s="236"/>
      <c r="P77" s="114" t="str">
        <f t="shared" si="0"/>
        <v/>
      </c>
      <c r="Q77" s="27"/>
      <c r="R77" s="115">
        <v>63</v>
      </c>
      <c r="S77" s="122" t="s">
        <v>71</v>
      </c>
      <c r="T77" s="123" t="s">
        <v>4</v>
      </c>
      <c r="U77" s="102" t="s">
        <v>20</v>
      </c>
      <c r="V77" s="123">
        <v>3</v>
      </c>
      <c r="W77" s="124" t="s">
        <v>2</v>
      </c>
      <c r="X77" s="125"/>
      <c r="Y77" s="125" t="s">
        <v>67</v>
      </c>
      <c r="Z77" s="125" t="s">
        <v>67</v>
      </c>
      <c r="AA77" s="125"/>
      <c r="AB77" s="125"/>
      <c r="AC77" s="125"/>
      <c r="AD77" s="247"/>
      <c r="AE77" s="247"/>
      <c r="AF77" s="248"/>
      <c r="AG77" s="126" t="s">
        <v>84</v>
      </c>
      <c r="AH77" s="29"/>
      <c r="AI77" s="29"/>
      <c r="AQ77" s="239" t="str">
        <f t="shared" si="2"/>
        <v/>
      </c>
      <c r="AR77" s="240"/>
      <c r="AS77" s="240"/>
      <c r="AT77" s="241"/>
    </row>
    <row r="78" spans="1:50" ht="17.25" customHeight="1">
      <c r="A78" s="107">
        <v>64</v>
      </c>
      <c r="B78" s="105"/>
      <c r="C78" s="105"/>
      <c r="D78" s="119"/>
      <c r="E78" s="105"/>
      <c r="F78" s="120"/>
      <c r="G78" s="113"/>
      <c r="H78" s="113"/>
      <c r="I78" s="113"/>
      <c r="J78" s="113"/>
      <c r="K78" s="113"/>
      <c r="L78" s="113"/>
      <c r="M78" s="235"/>
      <c r="N78" s="235"/>
      <c r="O78" s="236"/>
      <c r="P78" s="114" t="str">
        <f t="shared" si="0"/>
        <v/>
      </c>
      <c r="Q78" s="27"/>
      <c r="R78" s="115">
        <v>64</v>
      </c>
      <c r="S78" s="122" t="s">
        <v>71</v>
      </c>
      <c r="T78" s="123" t="s">
        <v>4</v>
      </c>
      <c r="U78" s="102" t="s">
        <v>20</v>
      </c>
      <c r="V78" s="123">
        <v>2</v>
      </c>
      <c r="W78" s="124" t="s">
        <v>2</v>
      </c>
      <c r="X78" s="125"/>
      <c r="Y78" s="125" t="s">
        <v>67</v>
      </c>
      <c r="Z78" s="125" t="s">
        <v>67</v>
      </c>
      <c r="AA78" s="125"/>
      <c r="AB78" s="125"/>
      <c r="AC78" s="125"/>
      <c r="AD78" s="247"/>
      <c r="AE78" s="247"/>
      <c r="AF78" s="248"/>
      <c r="AG78" s="126" t="s">
        <v>84</v>
      </c>
      <c r="AH78" s="29"/>
      <c r="AI78" s="29"/>
      <c r="AQ78" s="239" t="str">
        <f t="shared" si="2"/>
        <v/>
      </c>
      <c r="AR78" s="240"/>
      <c r="AS78" s="240"/>
      <c r="AT78" s="241"/>
    </row>
    <row r="79" spans="1:50" ht="17.25" customHeight="1">
      <c r="A79" s="107">
        <v>65</v>
      </c>
      <c r="B79" s="105"/>
      <c r="C79" s="105"/>
      <c r="D79" s="119"/>
      <c r="E79" s="105"/>
      <c r="F79" s="120"/>
      <c r="G79" s="113"/>
      <c r="H79" s="113"/>
      <c r="I79" s="113"/>
      <c r="J79" s="113"/>
      <c r="K79" s="113"/>
      <c r="L79" s="113"/>
      <c r="M79" s="235"/>
      <c r="N79" s="235"/>
      <c r="O79" s="236"/>
      <c r="P79" s="114" t="str">
        <f t="shared" ref="P79:P142" si="3">IFERROR(VLOOKUP(AQ79,$AI$15:$AP$66,2,FALSE),"")</f>
        <v/>
      </c>
      <c r="Q79" s="27"/>
      <c r="R79" s="115">
        <v>65</v>
      </c>
      <c r="S79" s="122" t="s">
        <v>71</v>
      </c>
      <c r="T79" s="123" t="s">
        <v>4</v>
      </c>
      <c r="U79" s="102" t="s">
        <v>20</v>
      </c>
      <c r="V79" s="123">
        <v>2</v>
      </c>
      <c r="W79" s="124" t="s">
        <v>2</v>
      </c>
      <c r="X79" s="125"/>
      <c r="Y79" s="125" t="s">
        <v>67</v>
      </c>
      <c r="Z79" s="125" t="s">
        <v>67</v>
      </c>
      <c r="AA79" s="125"/>
      <c r="AB79" s="125"/>
      <c r="AC79" s="125"/>
      <c r="AD79" s="247"/>
      <c r="AE79" s="247"/>
      <c r="AF79" s="248"/>
      <c r="AG79" s="126" t="s">
        <v>84</v>
      </c>
      <c r="AH79" s="29"/>
      <c r="AI79" s="29"/>
      <c r="AQ79" s="239" t="str">
        <f t="shared" ref="AQ79:AQ142" si="4">C79&amp;D79&amp;F79</f>
        <v/>
      </c>
      <c r="AR79" s="240"/>
      <c r="AS79" s="240"/>
      <c r="AT79" s="241"/>
    </row>
    <row r="80" spans="1:50" ht="17.25" customHeight="1">
      <c r="A80" s="107">
        <v>66</v>
      </c>
      <c r="B80" s="105"/>
      <c r="C80" s="105"/>
      <c r="D80" s="119"/>
      <c r="E80" s="105"/>
      <c r="F80" s="120"/>
      <c r="G80" s="113"/>
      <c r="H80" s="113"/>
      <c r="I80" s="113"/>
      <c r="J80" s="113"/>
      <c r="K80" s="113"/>
      <c r="L80" s="113"/>
      <c r="M80" s="235"/>
      <c r="N80" s="235"/>
      <c r="O80" s="236"/>
      <c r="P80" s="114" t="str">
        <f t="shared" si="3"/>
        <v/>
      </c>
      <c r="Q80" s="27"/>
      <c r="R80" s="115">
        <v>66</v>
      </c>
      <c r="S80" s="122" t="s">
        <v>71</v>
      </c>
      <c r="T80" s="123" t="s">
        <v>4</v>
      </c>
      <c r="U80" s="102" t="s">
        <v>20</v>
      </c>
      <c r="V80" s="123">
        <v>1</v>
      </c>
      <c r="W80" s="124" t="s">
        <v>2</v>
      </c>
      <c r="X80" s="125"/>
      <c r="Y80" s="125" t="s">
        <v>67</v>
      </c>
      <c r="Z80" s="125" t="s">
        <v>67</v>
      </c>
      <c r="AA80" s="125"/>
      <c r="AB80" s="125"/>
      <c r="AC80" s="125"/>
      <c r="AD80" s="247"/>
      <c r="AE80" s="247"/>
      <c r="AF80" s="248"/>
      <c r="AG80" s="126" t="s">
        <v>84</v>
      </c>
      <c r="AH80" s="29"/>
      <c r="AI80" s="29"/>
      <c r="AQ80" s="239" t="str">
        <f t="shared" si="4"/>
        <v/>
      </c>
      <c r="AR80" s="240"/>
      <c r="AS80" s="240"/>
      <c r="AT80" s="241"/>
    </row>
    <row r="81" spans="1:46" ht="17.25" customHeight="1">
      <c r="A81" s="107">
        <v>67</v>
      </c>
      <c r="B81" s="105"/>
      <c r="C81" s="105"/>
      <c r="D81" s="119"/>
      <c r="E81" s="105"/>
      <c r="F81" s="120"/>
      <c r="G81" s="113"/>
      <c r="H81" s="113"/>
      <c r="I81" s="113"/>
      <c r="J81" s="113"/>
      <c r="K81" s="113"/>
      <c r="L81" s="113"/>
      <c r="M81" s="235"/>
      <c r="N81" s="235"/>
      <c r="O81" s="236"/>
      <c r="P81" s="114" t="str">
        <f t="shared" si="3"/>
        <v/>
      </c>
      <c r="Q81" s="27"/>
      <c r="R81" s="115">
        <v>67</v>
      </c>
      <c r="S81" s="122" t="s">
        <v>71</v>
      </c>
      <c r="T81" s="123" t="s">
        <v>4</v>
      </c>
      <c r="U81" s="102" t="s">
        <v>20</v>
      </c>
      <c r="V81" s="123">
        <v>1</v>
      </c>
      <c r="W81" s="124" t="s">
        <v>2</v>
      </c>
      <c r="X81" s="125" t="s">
        <v>67</v>
      </c>
      <c r="Y81" s="125" t="s">
        <v>67</v>
      </c>
      <c r="Z81" s="125" t="s">
        <v>67</v>
      </c>
      <c r="AA81" s="125"/>
      <c r="AB81" s="125"/>
      <c r="AC81" s="125"/>
      <c r="AD81" s="247"/>
      <c r="AE81" s="247"/>
      <c r="AF81" s="248"/>
      <c r="AG81" s="126" t="s">
        <v>84</v>
      </c>
      <c r="AH81" s="29"/>
      <c r="AI81" s="29"/>
      <c r="AQ81" s="239" t="str">
        <f t="shared" si="4"/>
        <v/>
      </c>
      <c r="AR81" s="240"/>
      <c r="AS81" s="240"/>
      <c r="AT81" s="241"/>
    </row>
    <row r="82" spans="1:46" ht="17.25" customHeight="1">
      <c r="A82" s="107">
        <v>68</v>
      </c>
      <c r="B82" s="105"/>
      <c r="C82" s="105"/>
      <c r="D82" s="119"/>
      <c r="E82" s="105"/>
      <c r="F82" s="120"/>
      <c r="G82" s="113"/>
      <c r="H82" s="113"/>
      <c r="I82" s="113"/>
      <c r="J82" s="113"/>
      <c r="K82" s="113"/>
      <c r="L82" s="113"/>
      <c r="M82" s="235"/>
      <c r="N82" s="235"/>
      <c r="O82" s="236"/>
      <c r="P82" s="114" t="str">
        <f t="shared" si="3"/>
        <v/>
      </c>
      <c r="Q82" s="27"/>
      <c r="R82" s="115">
        <v>68</v>
      </c>
      <c r="S82" s="122" t="s">
        <v>71</v>
      </c>
      <c r="T82" s="123" t="s">
        <v>4</v>
      </c>
      <c r="U82" s="102" t="s">
        <v>20</v>
      </c>
      <c r="V82" s="123">
        <v>1</v>
      </c>
      <c r="W82" s="124" t="s">
        <v>2</v>
      </c>
      <c r="X82" s="125"/>
      <c r="Y82" s="125" t="s">
        <v>67</v>
      </c>
      <c r="Z82" s="125" t="s">
        <v>67</v>
      </c>
      <c r="AA82" s="125"/>
      <c r="AB82" s="125"/>
      <c r="AC82" s="125"/>
      <c r="AD82" s="247"/>
      <c r="AE82" s="247"/>
      <c r="AF82" s="248"/>
      <c r="AG82" s="126" t="s">
        <v>84</v>
      </c>
      <c r="AH82" s="29"/>
      <c r="AI82" s="29"/>
      <c r="AQ82" s="239" t="str">
        <f t="shared" si="4"/>
        <v/>
      </c>
      <c r="AR82" s="240"/>
      <c r="AS82" s="240"/>
      <c r="AT82" s="241"/>
    </row>
    <row r="83" spans="1:46" ht="17.25" customHeight="1">
      <c r="A83" s="107">
        <v>69</v>
      </c>
      <c r="B83" s="105"/>
      <c r="C83" s="105"/>
      <c r="D83" s="119"/>
      <c r="E83" s="105"/>
      <c r="F83" s="120"/>
      <c r="G83" s="113"/>
      <c r="H83" s="113"/>
      <c r="I83" s="113"/>
      <c r="J83" s="113"/>
      <c r="K83" s="113"/>
      <c r="L83" s="113"/>
      <c r="M83" s="235"/>
      <c r="N83" s="235"/>
      <c r="O83" s="236"/>
      <c r="P83" s="114" t="str">
        <f t="shared" si="3"/>
        <v/>
      </c>
      <c r="Q83" s="27"/>
      <c r="R83" s="115">
        <v>69</v>
      </c>
      <c r="S83" s="122" t="s">
        <v>71</v>
      </c>
      <c r="T83" s="123" t="s">
        <v>4</v>
      </c>
      <c r="U83" s="102" t="s">
        <v>20</v>
      </c>
      <c r="V83" s="123">
        <v>1</v>
      </c>
      <c r="W83" s="124" t="s">
        <v>2</v>
      </c>
      <c r="X83" s="125"/>
      <c r="Y83" s="125" t="s">
        <v>67</v>
      </c>
      <c r="Z83" s="125" t="s">
        <v>67</v>
      </c>
      <c r="AA83" s="125"/>
      <c r="AB83" s="125"/>
      <c r="AC83" s="125"/>
      <c r="AD83" s="247"/>
      <c r="AE83" s="247"/>
      <c r="AF83" s="248"/>
      <c r="AG83" s="126" t="s">
        <v>84</v>
      </c>
      <c r="AH83" s="29"/>
      <c r="AI83" s="29"/>
      <c r="AQ83" s="239" t="str">
        <f t="shared" si="4"/>
        <v/>
      </c>
      <c r="AR83" s="240"/>
      <c r="AS83" s="240"/>
      <c r="AT83" s="241"/>
    </row>
    <row r="84" spans="1:46" ht="17.25" customHeight="1" thickBot="1">
      <c r="A84" s="107">
        <v>70</v>
      </c>
      <c r="B84" s="105"/>
      <c r="C84" s="105"/>
      <c r="D84" s="119"/>
      <c r="E84" s="105"/>
      <c r="F84" s="120"/>
      <c r="G84" s="113"/>
      <c r="H84" s="113"/>
      <c r="I84" s="113"/>
      <c r="J84" s="113"/>
      <c r="K84" s="113"/>
      <c r="L84" s="113"/>
      <c r="M84" s="235"/>
      <c r="N84" s="235"/>
      <c r="O84" s="236"/>
      <c r="P84" s="114" t="str">
        <f t="shared" si="3"/>
        <v/>
      </c>
      <c r="Q84" s="27"/>
      <c r="R84" s="130">
        <v>70</v>
      </c>
      <c r="S84" s="131" t="s">
        <v>71</v>
      </c>
      <c r="T84" s="132" t="s">
        <v>4</v>
      </c>
      <c r="U84" s="133" t="s">
        <v>20</v>
      </c>
      <c r="V84" s="132">
        <v>1</v>
      </c>
      <c r="W84" s="134" t="s">
        <v>2</v>
      </c>
      <c r="X84" s="133"/>
      <c r="Y84" s="133" t="s">
        <v>67</v>
      </c>
      <c r="Z84" s="133" t="s">
        <v>67</v>
      </c>
      <c r="AA84" s="133"/>
      <c r="AB84" s="133"/>
      <c r="AC84" s="133"/>
      <c r="AD84" s="249"/>
      <c r="AE84" s="249"/>
      <c r="AF84" s="250"/>
      <c r="AG84" s="135" t="s">
        <v>84</v>
      </c>
      <c r="AH84" s="29"/>
      <c r="AI84" s="29"/>
      <c r="AQ84" s="239" t="str">
        <f t="shared" si="4"/>
        <v/>
      </c>
      <c r="AR84" s="240"/>
      <c r="AS84" s="240"/>
      <c r="AT84" s="241"/>
    </row>
    <row r="85" spans="1:46" ht="17.25" customHeight="1" thickTop="1">
      <c r="A85" s="107">
        <v>71</v>
      </c>
      <c r="B85" s="105"/>
      <c r="C85" s="105"/>
      <c r="D85" s="119"/>
      <c r="E85" s="105"/>
      <c r="F85" s="120"/>
      <c r="G85" s="113"/>
      <c r="H85" s="113"/>
      <c r="I85" s="113"/>
      <c r="J85" s="113"/>
      <c r="K85" s="113"/>
      <c r="L85" s="113"/>
      <c r="M85" s="235"/>
      <c r="N85" s="235"/>
      <c r="O85" s="236"/>
      <c r="P85" s="114" t="str">
        <f t="shared" si="3"/>
        <v/>
      </c>
      <c r="Q85" s="27"/>
      <c r="AH85" s="29"/>
      <c r="AI85" s="29"/>
      <c r="AQ85" s="239" t="str">
        <f t="shared" si="4"/>
        <v/>
      </c>
      <c r="AR85" s="240"/>
      <c r="AS85" s="240"/>
      <c r="AT85" s="241"/>
    </row>
    <row r="86" spans="1:46" ht="17.25" customHeight="1">
      <c r="A86" s="107">
        <v>72</v>
      </c>
      <c r="B86" s="105"/>
      <c r="C86" s="105"/>
      <c r="D86" s="119"/>
      <c r="E86" s="105"/>
      <c r="F86" s="120"/>
      <c r="G86" s="113"/>
      <c r="H86" s="113"/>
      <c r="I86" s="113"/>
      <c r="J86" s="113"/>
      <c r="K86" s="113"/>
      <c r="L86" s="113"/>
      <c r="M86" s="235"/>
      <c r="N86" s="235"/>
      <c r="O86" s="236"/>
      <c r="P86" s="114" t="str">
        <f t="shared" si="3"/>
        <v/>
      </c>
      <c r="Q86" s="27"/>
      <c r="AH86" s="29"/>
      <c r="AI86" s="29"/>
      <c r="AQ86" s="239" t="str">
        <f t="shared" si="4"/>
        <v/>
      </c>
      <c r="AR86" s="240"/>
      <c r="AS86" s="240"/>
      <c r="AT86" s="241"/>
    </row>
    <row r="87" spans="1:46" ht="17.25" customHeight="1">
      <c r="A87" s="107">
        <v>73</v>
      </c>
      <c r="B87" s="105"/>
      <c r="C87" s="105"/>
      <c r="D87" s="119"/>
      <c r="E87" s="105"/>
      <c r="F87" s="120"/>
      <c r="G87" s="113"/>
      <c r="H87" s="113"/>
      <c r="I87" s="113"/>
      <c r="J87" s="113"/>
      <c r="K87" s="113"/>
      <c r="L87" s="113"/>
      <c r="M87" s="235"/>
      <c r="N87" s="235"/>
      <c r="O87" s="236"/>
      <c r="P87" s="114" t="str">
        <f t="shared" si="3"/>
        <v/>
      </c>
      <c r="Q87" s="27"/>
      <c r="AH87" s="29"/>
      <c r="AI87" s="29"/>
      <c r="AQ87" s="239" t="str">
        <f t="shared" si="4"/>
        <v/>
      </c>
      <c r="AR87" s="240"/>
      <c r="AS87" s="240"/>
      <c r="AT87" s="241"/>
    </row>
    <row r="88" spans="1:46" ht="17.25" customHeight="1">
      <c r="A88" s="107">
        <v>74</v>
      </c>
      <c r="B88" s="105"/>
      <c r="C88" s="105"/>
      <c r="D88" s="119"/>
      <c r="E88" s="105"/>
      <c r="F88" s="120"/>
      <c r="G88" s="113"/>
      <c r="H88" s="113"/>
      <c r="I88" s="113"/>
      <c r="J88" s="113"/>
      <c r="K88" s="113"/>
      <c r="L88" s="113"/>
      <c r="M88" s="235"/>
      <c r="N88" s="235"/>
      <c r="O88" s="236"/>
      <c r="P88" s="114" t="str">
        <f t="shared" si="3"/>
        <v/>
      </c>
      <c r="Q88" s="27"/>
      <c r="AH88" s="29"/>
      <c r="AI88" s="29"/>
      <c r="AQ88" s="239" t="str">
        <f t="shared" si="4"/>
        <v/>
      </c>
      <c r="AR88" s="240"/>
      <c r="AS88" s="240"/>
      <c r="AT88" s="241"/>
    </row>
    <row r="89" spans="1:46" ht="17.25" customHeight="1">
      <c r="A89" s="107">
        <v>75</v>
      </c>
      <c r="B89" s="105"/>
      <c r="C89" s="105"/>
      <c r="D89" s="119"/>
      <c r="E89" s="105"/>
      <c r="F89" s="120"/>
      <c r="G89" s="113"/>
      <c r="H89" s="113"/>
      <c r="I89" s="113"/>
      <c r="J89" s="113"/>
      <c r="K89" s="113"/>
      <c r="L89" s="113"/>
      <c r="M89" s="235"/>
      <c r="N89" s="235"/>
      <c r="O89" s="236"/>
      <c r="P89" s="114" t="str">
        <f t="shared" si="3"/>
        <v/>
      </c>
      <c r="Q89" s="27"/>
      <c r="AH89" s="29"/>
      <c r="AI89" s="29"/>
      <c r="AQ89" s="239" t="str">
        <f t="shared" si="4"/>
        <v/>
      </c>
      <c r="AR89" s="240"/>
      <c r="AS89" s="240"/>
      <c r="AT89" s="241"/>
    </row>
    <row r="90" spans="1:46" ht="17.25" customHeight="1">
      <c r="A90" s="107">
        <v>76</v>
      </c>
      <c r="B90" s="105"/>
      <c r="C90" s="105"/>
      <c r="D90" s="119"/>
      <c r="E90" s="105"/>
      <c r="F90" s="120"/>
      <c r="G90" s="113"/>
      <c r="H90" s="113"/>
      <c r="I90" s="113"/>
      <c r="J90" s="113"/>
      <c r="K90" s="113"/>
      <c r="L90" s="113"/>
      <c r="M90" s="235"/>
      <c r="N90" s="235"/>
      <c r="O90" s="236"/>
      <c r="P90" s="114" t="str">
        <f t="shared" si="3"/>
        <v/>
      </c>
      <c r="Q90" s="27"/>
      <c r="AH90" s="29"/>
      <c r="AI90" s="29"/>
      <c r="AQ90" s="239" t="str">
        <f t="shared" si="4"/>
        <v/>
      </c>
      <c r="AR90" s="240"/>
      <c r="AS90" s="240"/>
      <c r="AT90" s="241"/>
    </row>
    <row r="91" spans="1:46" ht="17.25" customHeight="1">
      <c r="A91" s="107">
        <v>77</v>
      </c>
      <c r="B91" s="105"/>
      <c r="C91" s="105"/>
      <c r="D91" s="119"/>
      <c r="E91" s="105"/>
      <c r="F91" s="120"/>
      <c r="G91" s="113"/>
      <c r="H91" s="113"/>
      <c r="I91" s="113"/>
      <c r="J91" s="113"/>
      <c r="K91" s="113"/>
      <c r="L91" s="113"/>
      <c r="M91" s="235"/>
      <c r="N91" s="235"/>
      <c r="O91" s="236"/>
      <c r="P91" s="114" t="str">
        <f t="shared" si="3"/>
        <v/>
      </c>
      <c r="Q91" s="27"/>
      <c r="AH91" s="29"/>
      <c r="AI91" s="29"/>
      <c r="AQ91" s="239" t="str">
        <f t="shared" si="4"/>
        <v/>
      </c>
      <c r="AR91" s="240"/>
      <c r="AS91" s="240"/>
      <c r="AT91" s="241"/>
    </row>
    <row r="92" spans="1:46" ht="17.25" customHeight="1">
      <c r="A92" s="107">
        <v>78</v>
      </c>
      <c r="B92" s="105"/>
      <c r="C92" s="105"/>
      <c r="D92" s="119"/>
      <c r="E92" s="105"/>
      <c r="F92" s="120"/>
      <c r="G92" s="113"/>
      <c r="H92" s="113"/>
      <c r="I92" s="113"/>
      <c r="J92" s="113"/>
      <c r="K92" s="113"/>
      <c r="L92" s="113"/>
      <c r="M92" s="235"/>
      <c r="N92" s="235"/>
      <c r="O92" s="236"/>
      <c r="P92" s="114" t="str">
        <f t="shared" si="3"/>
        <v/>
      </c>
      <c r="Q92" s="27"/>
      <c r="AH92" s="29"/>
      <c r="AI92" s="29"/>
      <c r="AQ92" s="239" t="str">
        <f t="shared" si="4"/>
        <v/>
      </c>
      <c r="AR92" s="240"/>
      <c r="AS92" s="240"/>
      <c r="AT92" s="241"/>
    </row>
    <row r="93" spans="1:46" ht="17.25" customHeight="1">
      <c r="A93" s="107">
        <v>79</v>
      </c>
      <c r="B93" s="105"/>
      <c r="C93" s="105"/>
      <c r="D93" s="119"/>
      <c r="E93" s="105"/>
      <c r="F93" s="120"/>
      <c r="G93" s="113"/>
      <c r="H93" s="113"/>
      <c r="I93" s="113"/>
      <c r="J93" s="113"/>
      <c r="K93" s="113"/>
      <c r="L93" s="113"/>
      <c r="M93" s="235"/>
      <c r="N93" s="235"/>
      <c r="O93" s="236"/>
      <c r="P93" s="114" t="str">
        <f t="shared" si="3"/>
        <v/>
      </c>
      <c r="Q93" s="27"/>
      <c r="AH93" s="29"/>
      <c r="AI93" s="29"/>
      <c r="AQ93" s="239" t="str">
        <f t="shared" si="4"/>
        <v/>
      </c>
      <c r="AR93" s="240"/>
      <c r="AS93" s="240"/>
      <c r="AT93" s="241"/>
    </row>
    <row r="94" spans="1:46" ht="17.25" customHeight="1">
      <c r="A94" s="107">
        <v>80</v>
      </c>
      <c r="B94" s="105"/>
      <c r="C94" s="105"/>
      <c r="D94" s="119"/>
      <c r="E94" s="105"/>
      <c r="F94" s="120"/>
      <c r="G94" s="113"/>
      <c r="H94" s="113"/>
      <c r="I94" s="113"/>
      <c r="J94" s="113"/>
      <c r="K94" s="113"/>
      <c r="L94" s="113"/>
      <c r="M94" s="235"/>
      <c r="N94" s="235"/>
      <c r="O94" s="236"/>
      <c r="P94" s="114" t="str">
        <f t="shared" si="3"/>
        <v/>
      </c>
      <c r="Q94" s="27"/>
      <c r="AH94" s="29"/>
      <c r="AI94" s="29"/>
      <c r="AQ94" s="239" t="str">
        <f t="shared" si="4"/>
        <v/>
      </c>
      <c r="AR94" s="240"/>
      <c r="AS94" s="240"/>
      <c r="AT94" s="241"/>
    </row>
    <row r="95" spans="1:46" ht="17.25" customHeight="1">
      <c r="A95" s="107">
        <v>81</v>
      </c>
      <c r="B95" s="105"/>
      <c r="C95" s="105"/>
      <c r="D95" s="119"/>
      <c r="E95" s="105"/>
      <c r="F95" s="120"/>
      <c r="G95" s="113"/>
      <c r="H95" s="113"/>
      <c r="I95" s="113"/>
      <c r="J95" s="113"/>
      <c r="K95" s="113"/>
      <c r="L95" s="113"/>
      <c r="M95" s="235"/>
      <c r="N95" s="235"/>
      <c r="O95" s="236"/>
      <c r="P95" s="114" t="str">
        <f t="shared" si="3"/>
        <v/>
      </c>
      <c r="Q95" s="27"/>
      <c r="AH95" s="29"/>
      <c r="AI95" s="29"/>
      <c r="AQ95" s="239" t="str">
        <f t="shared" si="4"/>
        <v/>
      </c>
      <c r="AR95" s="240"/>
      <c r="AS95" s="240"/>
      <c r="AT95" s="241"/>
    </row>
    <row r="96" spans="1:46" ht="17.25" customHeight="1">
      <c r="A96" s="107">
        <v>82</v>
      </c>
      <c r="B96" s="105"/>
      <c r="C96" s="105"/>
      <c r="D96" s="119"/>
      <c r="E96" s="105"/>
      <c r="F96" s="120"/>
      <c r="G96" s="113"/>
      <c r="H96" s="113"/>
      <c r="I96" s="113"/>
      <c r="J96" s="113"/>
      <c r="K96" s="113"/>
      <c r="L96" s="113"/>
      <c r="M96" s="235"/>
      <c r="N96" s="235"/>
      <c r="O96" s="236"/>
      <c r="P96" s="114" t="str">
        <f t="shared" si="3"/>
        <v/>
      </c>
      <c r="Q96" s="27"/>
      <c r="AH96" s="29"/>
      <c r="AI96" s="29"/>
      <c r="AQ96" s="239" t="str">
        <f t="shared" si="4"/>
        <v/>
      </c>
      <c r="AR96" s="240"/>
      <c r="AS96" s="240"/>
      <c r="AT96" s="241"/>
    </row>
    <row r="97" spans="1:46" ht="17.25" customHeight="1">
      <c r="A97" s="107">
        <v>83</v>
      </c>
      <c r="B97" s="105"/>
      <c r="C97" s="105"/>
      <c r="D97" s="119"/>
      <c r="E97" s="105"/>
      <c r="F97" s="120"/>
      <c r="G97" s="113"/>
      <c r="H97" s="113"/>
      <c r="I97" s="113"/>
      <c r="J97" s="113"/>
      <c r="K97" s="113"/>
      <c r="L97" s="113"/>
      <c r="M97" s="235"/>
      <c r="N97" s="235"/>
      <c r="O97" s="236"/>
      <c r="P97" s="114" t="str">
        <f t="shared" si="3"/>
        <v/>
      </c>
      <c r="Q97" s="27"/>
      <c r="AH97" s="29"/>
      <c r="AI97" s="29"/>
      <c r="AQ97" s="239" t="str">
        <f t="shared" si="4"/>
        <v/>
      </c>
      <c r="AR97" s="240"/>
      <c r="AS97" s="240"/>
      <c r="AT97" s="241"/>
    </row>
    <row r="98" spans="1:46" ht="17.25" customHeight="1">
      <c r="A98" s="107">
        <v>84</v>
      </c>
      <c r="B98" s="105"/>
      <c r="C98" s="105"/>
      <c r="D98" s="119"/>
      <c r="E98" s="105"/>
      <c r="F98" s="120"/>
      <c r="G98" s="113"/>
      <c r="H98" s="113"/>
      <c r="I98" s="113"/>
      <c r="J98" s="113"/>
      <c r="K98" s="113"/>
      <c r="L98" s="113"/>
      <c r="M98" s="235"/>
      <c r="N98" s="235"/>
      <c r="O98" s="236"/>
      <c r="P98" s="114" t="str">
        <f t="shared" si="3"/>
        <v/>
      </c>
      <c r="Q98" s="27"/>
      <c r="AH98" s="29"/>
      <c r="AI98" s="29"/>
      <c r="AQ98" s="239" t="str">
        <f t="shared" si="4"/>
        <v/>
      </c>
      <c r="AR98" s="240"/>
      <c r="AS98" s="240"/>
      <c r="AT98" s="241"/>
    </row>
    <row r="99" spans="1:46" ht="17.25" customHeight="1">
      <c r="A99" s="107">
        <v>85</v>
      </c>
      <c r="B99" s="105"/>
      <c r="C99" s="105"/>
      <c r="D99" s="119"/>
      <c r="E99" s="105"/>
      <c r="F99" s="120"/>
      <c r="G99" s="113"/>
      <c r="H99" s="113"/>
      <c r="I99" s="113"/>
      <c r="J99" s="113"/>
      <c r="K99" s="113"/>
      <c r="L99" s="113"/>
      <c r="M99" s="235"/>
      <c r="N99" s="235"/>
      <c r="O99" s="236"/>
      <c r="P99" s="114" t="str">
        <f t="shared" si="3"/>
        <v/>
      </c>
      <c r="Q99" s="27"/>
      <c r="AH99" s="29"/>
      <c r="AI99" s="29"/>
      <c r="AQ99" s="239" t="str">
        <f t="shared" si="4"/>
        <v/>
      </c>
      <c r="AR99" s="240"/>
      <c r="AS99" s="240"/>
      <c r="AT99" s="241"/>
    </row>
    <row r="100" spans="1:46" ht="17.25" customHeight="1">
      <c r="A100" s="107">
        <v>86</v>
      </c>
      <c r="B100" s="105"/>
      <c r="C100" s="105"/>
      <c r="D100" s="119"/>
      <c r="E100" s="105"/>
      <c r="F100" s="120"/>
      <c r="G100" s="113"/>
      <c r="H100" s="113"/>
      <c r="I100" s="113"/>
      <c r="J100" s="113"/>
      <c r="K100" s="113"/>
      <c r="L100" s="113"/>
      <c r="M100" s="235"/>
      <c r="N100" s="235"/>
      <c r="O100" s="236"/>
      <c r="P100" s="114" t="str">
        <f t="shared" si="3"/>
        <v/>
      </c>
      <c r="Q100" s="27"/>
      <c r="AH100" s="29"/>
      <c r="AI100" s="29"/>
      <c r="AQ100" s="239" t="str">
        <f t="shared" si="4"/>
        <v/>
      </c>
      <c r="AR100" s="240"/>
      <c r="AS100" s="240"/>
      <c r="AT100" s="241"/>
    </row>
    <row r="101" spans="1:46" ht="17.25" customHeight="1">
      <c r="A101" s="107">
        <v>87</v>
      </c>
      <c r="B101" s="105"/>
      <c r="C101" s="105"/>
      <c r="D101" s="119"/>
      <c r="E101" s="105"/>
      <c r="F101" s="120"/>
      <c r="G101" s="113"/>
      <c r="H101" s="113"/>
      <c r="I101" s="113"/>
      <c r="J101" s="113"/>
      <c r="K101" s="113"/>
      <c r="L101" s="113"/>
      <c r="M101" s="235"/>
      <c r="N101" s="235"/>
      <c r="O101" s="236"/>
      <c r="P101" s="114" t="str">
        <f t="shared" si="3"/>
        <v/>
      </c>
      <c r="Q101" s="27"/>
      <c r="AH101" s="29"/>
      <c r="AI101" s="29"/>
      <c r="AQ101" s="239" t="str">
        <f t="shared" si="4"/>
        <v/>
      </c>
      <c r="AR101" s="240"/>
      <c r="AS101" s="240"/>
      <c r="AT101" s="241"/>
    </row>
    <row r="102" spans="1:46" ht="17.25" customHeight="1">
      <c r="A102" s="107">
        <v>88</v>
      </c>
      <c r="B102" s="105"/>
      <c r="C102" s="105"/>
      <c r="D102" s="119"/>
      <c r="E102" s="105"/>
      <c r="F102" s="120"/>
      <c r="G102" s="113"/>
      <c r="H102" s="113"/>
      <c r="I102" s="113"/>
      <c r="J102" s="113"/>
      <c r="K102" s="113"/>
      <c r="L102" s="113"/>
      <c r="M102" s="235"/>
      <c r="N102" s="235"/>
      <c r="O102" s="236"/>
      <c r="P102" s="114" t="str">
        <f t="shared" si="3"/>
        <v/>
      </c>
      <c r="Q102" s="27"/>
      <c r="AH102" s="29"/>
      <c r="AI102" s="29"/>
      <c r="AQ102" s="239" t="str">
        <f t="shared" si="4"/>
        <v/>
      </c>
      <c r="AR102" s="240"/>
      <c r="AS102" s="240"/>
      <c r="AT102" s="241"/>
    </row>
    <row r="103" spans="1:46" ht="17.25" customHeight="1">
      <c r="A103" s="107">
        <v>89</v>
      </c>
      <c r="B103" s="105"/>
      <c r="C103" s="105"/>
      <c r="D103" s="119"/>
      <c r="E103" s="105"/>
      <c r="F103" s="120"/>
      <c r="G103" s="113"/>
      <c r="H103" s="113"/>
      <c r="I103" s="113"/>
      <c r="J103" s="113"/>
      <c r="K103" s="113"/>
      <c r="L103" s="113"/>
      <c r="M103" s="235"/>
      <c r="N103" s="235"/>
      <c r="O103" s="251"/>
      <c r="P103" s="114" t="str">
        <f t="shared" si="3"/>
        <v/>
      </c>
      <c r="Q103" s="27"/>
      <c r="AH103" s="29"/>
      <c r="AI103" s="29"/>
      <c r="AQ103" s="239" t="str">
        <f t="shared" si="4"/>
        <v/>
      </c>
      <c r="AR103" s="240"/>
      <c r="AS103" s="240"/>
      <c r="AT103" s="241"/>
    </row>
    <row r="104" spans="1:46" ht="17.25" customHeight="1">
      <c r="A104" s="107">
        <v>90</v>
      </c>
      <c r="B104" s="105"/>
      <c r="C104" s="105"/>
      <c r="D104" s="119"/>
      <c r="E104" s="105"/>
      <c r="F104" s="120"/>
      <c r="G104" s="113"/>
      <c r="H104" s="113"/>
      <c r="I104" s="113"/>
      <c r="J104" s="113"/>
      <c r="K104" s="113"/>
      <c r="L104" s="113"/>
      <c r="M104" s="235"/>
      <c r="N104" s="235"/>
      <c r="O104" s="251"/>
      <c r="P104" s="114" t="str">
        <f t="shared" si="3"/>
        <v/>
      </c>
      <c r="Q104" s="27"/>
      <c r="AH104" s="29"/>
      <c r="AI104" s="29"/>
      <c r="AQ104" s="239" t="str">
        <f t="shared" si="4"/>
        <v/>
      </c>
      <c r="AR104" s="240"/>
      <c r="AS104" s="240"/>
      <c r="AT104" s="241"/>
    </row>
    <row r="105" spans="1:46" ht="17.25" customHeight="1">
      <c r="A105" s="107">
        <v>91</v>
      </c>
      <c r="B105" s="105"/>
      <c r="C105" s="105"/>
      <c r="D105" s="119"/>
      <c r="E105" s="105"/>
      <c r="F105" s="120"/>
      <c r="G105" s="113"/>
      <c r="H105" s="113"/>
      <c r="I105" s="113"/>
      <c r="J105" s="113"/>
      <c r="K105" s="113"/>
      <c r="L105" s="113"/>
      <c r="M105" s="235"/>
      <c r="N105" s="235"/>
      <c r="O105" s="236"/>
      <c r="P105" s="114" t="str">
        <f t="shared" si="3"/>
        <v/>
      </c>
      <c r="Q105" s="27"/>
      <c r="AH105" s="29"/>
      <c r="AI105" s="29"/>
      <c r="AQ105" s="239" t="str">
        <f t="shared" si="4"/>
        <v/>
      </c>
      <c r="AR105" s="240"/>
      <c r="AS105" s="240"/>
      <c r="AT105" s="241"/>
    </row>
    <row r="106" spans="1:46" ht="17.25" customHeight="1">
      <c r="A106" s="107">
        <v>92</v>
      </c>
      <c r="B106" s="105"/>
      <c r="C106" s="105"/>
      <c r="D106" s="119"/>
      <c r="E106" s="105"/>
      <c r="F106" s="120"/>
      <c r="G106" s="113"/>
      <c r="H106" s="113"/>
      <c r="I106" s="113"/>
      <c r="J106" s="113"/>
      <c r="K106" s="113"/>
      <c r="L106" s="113"/>
      <c r="M106" s="235"/>
      <c r="N106" s="235"/>
      <c r="O106" s="236"/>
      <c r="P106" s="114" t="str">
        <f t="shared" si="3"/>
        <v/>
      </c>
      <c r="Q106" s="27"/>
      <c r="AH106" s="29"/>
      <c r="AI106" s="29"/>
      <c r="AQ106" s="239" t="str">
        <f t="shared" si="4"/>
        <v/>
      </c>
      <c r="AR106" s="240"/>
      <c r="AS106" s="240"/>
      <c r="AT106" s="241"/>
    </row>
    <row r="107" spans="1:46" ht="17.25" customHeight="1">
      <c r="A107" s="107">
        <v>93</v>
      </c>
      <c r="B107" s="105"/>
      <c r="C107" s="105"/>
      <c r="D107" s="119"/>
      <c r="E107" s="105"/>
      <c r="F107" s="120"/>
      <c r="G107" s="113"/>
      <c r="H107" s="113"/>
      <c r="I107" s="113"/>
      <c r="J107" s="113"/>
      <c r="K107" s="113"/>
      <c r="L107" s="113"/>
      <c r="M107" s="235"/>
      <c r="N107" s="235"/>
      <c r="O107" s="236"/>
      <c r="P107" s="114" t="str">
        <f t="shared" si="3"/>
        <v/>
      </c>
      <c r="Q107" s="27"/>
      <c r="AH107" s="29"/>
      <c r="AI107" s="29"/>
      <c r="AQ107" s="239" t="str">
        <f t="shared" si="4"/>
        <v/>
      </c>
      <c r="AR107" s="240"/>
      <c r="AS107" s="240"/>
      <c r="AT107" s="241"/>
    </row>
    <row r="108" spans="1:46" ht="17.25" customHeight="1">
      <c r="A108" s="107">
        <v>94</v>
      </c>
      <c r="B108" s="105"/>
      <c r="C108" s="105"/>
      <c r="D108" s="119"/>
      <c r="E108" s="105"/>
      <c r="F108" s="120"/>
      <c r="G108" s="113"/>
      <c r="H108" s="113"/>
      <c r="I108" s="113"/>
      <c r="J108" s="113"/>
      <c r="K108" s="113"/>
      <c r="L108" s="113"/>
      <c r="M108" s="235"/>
      <c r="N108" s="235"/>
      <c r="O108" s="236"/>
      <c r="P108" s="114" t="str">
        <f t="shared" si="3"/>
        <v/>
      </c>
      <c r="Q108" s="27"/>
      <c r="AH108" s="29"/>
      <c r="AI108" s="29"/>
      <c r="AQ108" s="239" t="str">
        <f t="shared" si="4"/>
        <v/>
      </c>
      <c r="AR108" s="240"/>
      <c r="AS108" s="240"/>
      <c r="AT108" s="241"/>
    </row>
    <row r="109" spans="1:46" ht="17.25" customHeight="1">
      <c r="A109" s="107">
        <v>95</v>
      </c>
      <c r="B109" s="105"/>
      <c r="C109" s="105"/>
      <c r="D109" s="119"/>
      <c r="E109" s="105"/>
      <c r="F109" s="120"/>
      <c r="G109" s="113"/>
      <c r="H109" s="113"/>
      <c r="I109" s="113"/>
      <c r="J109" s="113"/>
      <c r="K109" s="113"/>
      <c r="L109" s="113"/>
      <c r="M109" s="235"/>
      <c r="N109" s="235"/>
      <c r="O109" s="236"/>
      <c r="P109" s="114" t="str">
        <f t="shared" si="3"/>
        <v/>
      </c>
      <c r="Q109" s="27"/>
      <c r="AH109" s="29"/>
      <c r="AI109" s="29"/>
      <c r="AQ109" s="239" t="str">
        <f t="shared" si="4"/>
        <v/>
      </c>
      <c r="AR109" s="240"/>
      <c r="AS109" s="240"/>
      <c r="AT109" s="241"/>
    </row>
    <row r="110" spans="1:46" ht="17.25" customHeight="1">
      <c r="A110" s="107">
        <v>96</v>
      </c>
      <c r="B110" s="105"/>
      <c r="C110" s="105"/>
      <c r="D110" s="119"/>
      <c r="E110" s="105"/>
      <c r="F110" s="120"/>
      <c r="G110" s="113"/>
      <c r="H110" s="113"/>
      <c r="I110" s="113"/>
      <c r="J110" s="113"/>
      <c r="K110" s="113"/>
      <c r="L110" s="113"/>
      <c r="M110" s="235"/>
      <c r="N110" s="235"/>
      <c r="O110" s="236"/>
      <c r="P110" s="114" t="str">
        <f t="shared" si="3"/>
        <v/>
      </c>
      <c r="Q110" s="27"/>
      <c r="AH110" s="29"/>
      <c r="AI110" s="29"/>
      <c r="AQ110" s="239" t="str">
        <f t="shared" si="4"/>
        <v/>
      </c>
      <c r="AR110" s="240"/>
      <c r="AS110" s="240"/>
      <c r="AT110" s="241"/>
    </row>
    <row r="111" spans="1:46" ht="17.25" customHeight="1">
      <c r="A111" s="107">
        <v>97</v>
      </c>
      <c r="B111" s="105"/>
      <c r="C111" s="105"/>
      <c r="D111" s="119"/>
      <c r="E111" s="105"/>
      <c r="F111" s="120"/>
      <c r="G111" s="113"/>
      <c r="H111" s="113"/>
      <c r="I111" s="113"/>
      <c r="J111" s="113"/>
      <c r="K111" s="113"/>
      <c r="L111" s="113"/>
      <c r="M111" s="235"/>
      <c r="N111" s="235"/>
      <c r="O111" s="236"/>
      <c r="P111" s="114" t="str">
        <f t="shared" si="3"/>
        <v/>
      </c>
      <c r="Q111" s="27"/>
      <c r="AH111" s="29"/>
      <c r="AI111" s="29"/>
      <c r="AQ111" s="239" t="str">
        <f t="shared" si="4"/>
        <v/>
      </c>
      <c r="AR111" s="240"/>
      <c r="AS111" s="240"/>
      <c r="AT111" s="241"/>
    </row>
    <row r="112" spans="1:46" ht="17.25" customHeight="1">
      <c r="A112" s="107">
        <v>98</v>
      </c>
      <c r="B112" s="105"/>
      <c r="C112" s="105"/>
      <c r="D112" s="119"/>
      <c r="E112" s="105"/>
      <c r="F112" s="120"/>
      <c r="G112" s="113"/>
      <c r="H112" s="113"/>
      <c r="I112" s="113"/>
      <c r="J112" s="113"/>
      <c r="K112" s="113"/>
      <c r="L112" s="113"/>
      <c r="M112" s="235"/>
      <c r="N112" s="235"/>
      <c r="O112" s="236"/>
      <c r="P112" s="114" t="str">
        <f t="shared" si="3"/>
        <v/>
      </c>
      <c r="Q112" s="27"/>
      <c r="AH112" s="29"/>
      <c r="AI112" s="29"/>
      <c r="AQ112" s="239" t="str">
        <f t="shared" si="4"/>
        <v/>
      </c>
      <c r="AR112" s="240"/>
      <c r="AS112" s="240"/>
      <c r="AT112" s="241"/>
    </row>
    <row r="113" spans="1:46" ht="17.25" customHeight="1">
      <c r="A113" s="107">
        <v>99</v>
      </c>
      <c r="B113" s="105"/>
      <c r="C113" s="105"/>
      <c r="D113" s="119"/>
      <c r="E113" s="105"/>
      <c r="F113" s="120"/>
      <c r="G113" s="113"/>
      <c r="H113" s="113"/>
      <c r="I113" s="113"/>
      <c r="J113" s="113"/>
      <c r="K113" s="113"/>
      <c r="L113" s="113"/>
      <c r="M113" s="235"/>
      <c r="N113" s="235"/>
      <c r="O113" s="236"/>
      <c r="P113" s="114" t="str">
        <f t="shared" si="3"/>
        <v/>
      </c>
      <c r="Q113" s="27"/>
      <c r="AH113" s="29"/>
      <c r="AI113" s="29"/>
      <c r="AQ113" s="239" t="str">
        <f t="shared" si="4"/>
        <v/>
      </c>
      <c r="AR113" s="240"/>
      <c r="AS113" s="240"/>
      <c r="AT113" s="241"/>
    </row>
    <row r="114" spans="1:46" ht="17.25" customHeight="1">
      <c r="A114" s="107">
        <v>100</v>
      </c>
      <c r="B114" s="105"/>
      <c r="C114" s="105"/>
      <c r="D114" s="119"/>
      <c r="E114" s="105"/>
      <c r="F114" s="120"/>
      <c r="G114" s="113"/>
      <c r="H114" s="113"/>
      <c r="I114" s="113"/>
      <c r="J114" s="113"/>
      <c r="K114" s="113"/>
      <c r="L114" s="113"/>
      <c r="M114" s="235"/>
      <c r="N114" s="235"/>
      <c r="O114" s="236"/>
      <c r="P114" s="114" t="str">
        <f t="shared" si="3"/>
        <v/>
      </c>
      <c r="Q114" s="27"/>
      <c r="AH114" s="29"/>
      <c r="AI114" s="29"/>
      <c r="AQ114" s="239" t="str">
        <f t="shared" si="4"/>
        <v/>
      </c>
      <c r="AR114" s="240"/>
      <c r="AS114" s="240"/>
      <c r="AT114" s="241"/>
    </row>
    <row r="115" spans="1:46" ht="17.25" customHeight="1">
      <c r="A115" s="107">
        <v>101</v>
      </c>
      <c r="B115" s="105"/>
      <c r="C115" s="105"/>
      <c r="D115" s="119"/>
      <c r="E115" s="105"/>
      <c r="F115" s="120"/>
      <c r="G115" s="113"/>
      <c r="H115" s="113"/>
      <c r="I115" s="113"/>
      <c r="J115" s="113"/>
      <c r="K115" s="113"/>
      <c r="L115" s="113"/>
      <c r="M115" s="235"/>
      <c r="N115" s="235"/>
      <c r="O115" s="236"/>
      <c r="P115" s="114" t="str">
        <f t="shared" si="3"/>
        <v/>
      </c>
      <c r="Q115" s="27"/>
      <c r="AH115" s="29"/>
      <c r="AI115" s="29"/>
      <c r="AQ115" s="239" t="str">
        <f t="shared" si="4"/>
        <v/>
      </c>
      <c r="AR115" s="240"/>
      <c r="AS115" s="240"/>
      <c r="AT115" s="241"/>
    </row>
    <row r="116" spans="1:46" ht="17.25" customHeight="1">
      <c r="A116" s="107">
        <v>102</v>
      </c>
      <c r="B116" s="136"/>
      <c r="C116" s="105"/>
      <c r="D116" s="119"/>
      <c r="E116" s="137"/>
      <c r="F116" s="120"/>
      <c r="G116" s="113"/>
      <c r="H116" s="113"/>
      <c r="I116" s="113"/>
      <c r="J116" s="113"/>
      <c r="K116" s="113"/>
      <c r="L116" s="113"/>
      <c r="M116" s="235"/>
      <c r="N116" s="235"/>
      <c r="O116" s="236"/>
      <c r="P116" s="114" t="str">
        <f t="shared" si="3"/>
        <v/>
      </c>
      <c r="Q116" s="27"/>
      <c r="AH116" s="29"/>
      <c r="AI116" s="29"/>
      <c r="AQ116" s="239" t="str">
        <f t="shared" si="4"/>
        <v/>
      </c>
      <c r="AR116" s="240"/>
      <c r="AS116" s="240"/>
      <c r="AT116" s="241"/>
    </row>
    <row r="117" spans="1:46" ht="17.25" customHeight="1">
      <c r="A117" s="107">
        <v>103</v>
      </c>
      <c r="B117" s="136"/>
      <c r="C117" s="120"/>
      <c r="D117" s="119"/>
      <c r="E117" s="137"/>
      <c r="F117" s="120"/>
      <c r="G117" s="113"/>
      <c r="H117" s="113"/>
      <c r="I117" s="113"/>
      <c r="J117" s="113"/>
      <c r="K117" s="113"/>
      <c r="L117" s="113"/>
      <c r="M117" s="235"/>
      <c r="N117" s="235"/>
      <c r="O117" s="236"/>
      <c r="P117" s="114" t="str">
        <f t="shared" si="3"/>
        <v/>
      </c>
      <c r="Q117" s="27"/>
      <c r="AH117" s="29"/>
      <c r="AI117" s="29"/>
      <c r="AQ117" s="239" t="str">
        <f t="shared" si="4"/>
        <v/>
      </c>
      <c r="AR117" s="240"/>
      <c r="AS117" s="240"/>
      <c r="AT117" s="241"/>
    </row>
    <row r="118" spans="1:46" ht="17.25" customHeight="1">
      <c r="A118" s="107">
        <v>104</v>
      </c>
      <c r="B118" s="136"/>
      <c r="C118" s="120"/>
      <c r="D118" s="119"/>
      <c r="E118" s="137"/>
      <c r="F118" s="120"/>
      <c r="G118" s="113"/>
      <c r="H118" s="113"/>
      <c r="I118" s="113"/>
      <c r="J118" s="113"/>
      <c r="K118" s="113"/>
      <c r="L118" s="113"/>
      <c r="M118" s="235"/>
      <c r="N118" s="235"/>
      <c r="O118" s="236"/>
      <c r="P118" s="114" t="str">
        <f t="shared" si="3"/>
        <v/>
      </c>
      <c r="Q118" s="27"/>
      <c r="AH118" s="29"/>
      <c r="AI118" s="29"/>
      <c r="AQ118" s="239" t="str">
        <f t="shared" si="4"/>
        <v/>
      </c>
      <c r="AR118" s="240"/>
      <c r="AS118" s="240"/>
      <c r="AT118" s="241"/>
    </row>
    <row r="119" spans="1:46" ht="17.25" customHeight="1">
      <c r="A119" s="107">
        <v>105</v>
      </c>
      <c r="B119" s="136"/>
      <c r="C119" s="120"/>
      <c r="D119" s="119"/>
      <c r="E119" s="137"/>
      <c r="F119" s="120"/>
      <c r="G119" s="113"/>
      <c r="H119" s="113"/>
      <c r="I119" s="113"/>
      <c r="J119" s="113"/>
      <c r="K119" s="113"/>
      <c r="L119" s="113"/>
      <c r="M119" s="235"/>
      <c r="N119" s="235"/>
      <c r="O119" s="236"/>
      <c r="P119" s="114" t="str">
        <f t="shared" si="3"/>
        <v/>
      </c>
      <c r="Q119" s="27"/>
      <c r="AH119" s="29"/>
      <c r="AI119" s="29"/>
      <c r="AQ119" s="239" t="str">
        <f t="shared" si="4"/>
        <v/>
      </c>
      <c r="AR119" s="240"/>
      <c r="AS119" s="240"/>
      <c r="AT119" s="241"/>
    </row>
    <row r="120" spans="1:46" ht="17.25" customHeight="1">
      <c r="A120" s="107">
        <v>106</v>
      </c>
      <c r="B120" s="136"/>
      <c r="C120" s="120"/>
      <c r="D120" s="119"/>
      <c r="E120" s="137"/>
      <c r="F120" s="120"/>
      <c r="G120" s="113"/>
      <c r="H120" s="113"/>
      <c r="I120" s="113"/>
      <c r="J120" s="113"/>
      <c r="K120" s="113"/>
      <c r="L120" s="113"/>
      <c r="M120" s="235"/>
      <c r="N120" s="235"/>
      <c r="O120" s="236"/>
      <c r="P120" s="114" t="str">
        <f t="shared" si="3"/>
        <v/>
      </c>
      <c r="Q120" s="27"/>
      <c r="AH120" s="29"/>
      <c r="AI120" s="29"/>
      <c r="AQ120" s="239" t="str">
        <f t="shared" si="4"/>
        <v/>
      </c>
      <c r="AR120" s="240"/>
      <c r="AS120" s="240"/>
      <c r="AT120" s="241"/>
    </row>
    <row r="121" spans="1:46" ht="17.25" customHeight="1">
      <c r="A121" s="107">
        <v>107</v>
      </c>
      <c r="B121" s="136"/>
      <c r="C121" s="120"/>
      <c r="D121" s="119"/>
      <c r="E121" s="137"/>
      <c r="F121" s="120"/>
      <c r="G121" s="113"/>
      <c r="H121" s="113"/>
      <c r="I121" s="113"/>
      <c r="J121" s="113"/>
      <c r="K121" s="113"/>
      <c r="L121" s="113"/>
      <c r="M121" s="235"/>
      <c r="N121" s="235"/>
      <c r="O121" s="236"/>
      <c r="P121" s="114" t="str">
        <f t="shared" si="3"/>
        <v/>
      </c>
      <c r="Q121" s="27"/>
      <c r="AH121" s="29"/>
      <c r="AI121" s="29"/>
      <c r="AQ121" s="239" t="str">
        <f t="shared" si="4"/>
        <v/>
      </c>
      <c r="AR121" s="240"/>
      <c r="AS121" s="240"/>
      <c r="AT121" s="241"/>
    </row>
    <row r="122" spans="1:46" ht="17.25" customHeight="1">
      <c r="A122" s="107">
        <v>108</v>
      </c>
      <c r="B122" s="136"/>
      <c r="C122" s="120"/>
      <c r="D122" s="119"/>
      <c r="E122" s="137"/>
      <c r="F122" s="120"/>
      <c r="G122" s="113"/>
      <c r="H122" s="113"/>
      <c r="I122" s="113"/>
      <c r="J122" s="113"/>
      <c r="K122" s="113"/>
      <c r="L122" s="113"/>
      <c r="M122" s="235"/>
      <c r="N122" s="235"/>
      <c r="O122" s="236"/>
      <c r="P122" s="114" t="str">
        <f t="shared" si="3"/>
        <v/>
      </c>
      <c r="Q122" s="27"/>
      <c r="AH122" s="29"/>
      <c r="AI122" s="29"/>
      <c r="AQ122" s="239" t="str">
        <f t="shared" si="4"/>
        <v/>
      </c>
      <c r="AR122" s="240"/>
      <c r="AS122" s="240"/>
      <c r="AT122" s="241"/>
    </row>
    <row r="123" spans="1:46" ht="17.25" customHeight="1">
      <c r="A123" s="107">
        <v>109</v>
      </c>
      <c r="B123" s="136"/>
      <c r="C123" s="120"/>
      <c r="D123" s="119"/>
      <c r="E123" s="137"/>
      <c r="F123" s="120"/>
      <c r="G123" s="113"/>
      <c r="H123" s="113"/>
      <c r="I123" s="113"/>
      <c r="J123" s="113"/>
      <c r="K123" s="113"/>
      <c r="L123" s="113"/>
      <c r="M123" s="235"/>
      <c r="N123" s="235"/>
      <c r="O123" s="236"/>
      <c r="P123" s="114" t="str">
        <f t="shared" si="3"/>
        <v/>
      </c>
      <c r="Q123" s="27"/>
      <c r="AH123" s="29"/>
      <c r="AI123" s="29"/>
      <c r="AQ123" s="239" t="str">
        <f t="shared" si="4"/>
        <v/>
      </c>
      <c r="AR123" s="240"/>
      <c r="AS123" s="240"/>
      <c r="AT123" s="241"/>
    </row>
    <row r="124" spans="1:46" ht="17.25" customHeight="1">
      <c r="A124" s="107">
        <v>110</v>
      </c>
      <c r="B124" s="136"/>
      <c r="C124" s="120"/>
      <c r="D124" s="119"/>
      <c r="E124" s="137"/>
      <c r="F124" s="120"/>
      <c r="G124" s="113"/>
      <c r="H124" s="113"/>
      <c r="I124" s="113"/>
      <c r="J124" s="113"/>
      <c r="K124" s="113"/>
      <c r="L124" s="113"/>
      <c r="M124" s="235"/>
      <c r="N124" s="235"/>
      <c r="O124" s="236"/>
      <c r="P124" s="114" t="str">
        <f t="shared" si="3"/>
        <v/>
      </c>
      <c r="Q124" s="27"/>
      <c r="AH124" s="29"/>
      <c r="AI124" s="29"/>
      <c r="AQ124" s="239" t="str">
        <f t="shared" si="4"/>
        <v/>
      </c>
      <c r="AR124" s="240"/>
      <c r="AS124" s="240"/>
      <c r="AT124" s="241"/>
    </row>
    <row r="125" spans="1:46" ht="17.25" customHeight="1">
      <c r="A125" s="107">
        <v>111</v>
      </c>
      <c r="B125" s="136"/>
      <c r="C125" s="120"/>
      <c r="D125" s="119"/>
      <c r="E125" s="137"/>
      <c r="F125" s="120"/>
      <c r="G125" s="113"/>
      <c r="H125" s="113"/>
      <c r="I125" s="113"/>
      <c r="J125" s="113"/>
      <c r="K125" s="113"/>
      <c r="L125" s="113"/>
      <c r="M125" s="235"/>
      <c r="N125" s="235"/>
      <c r="O125" s="236"/>
      <c r="P125" s="114" t="str">
        <f t="shared" si="3"/>
        <v/>
      </c>
      <c r="Q125" s="27"/>
      <c r="AH125" s="29"/>
      <c r="AI125" s="29"/>
      <c r="AQ125" s="239" t="str">
        <f t="shared" si="4"/>
        <v/>
      </c>
      <c r="AR125" s="240"/>
      <c r="AS125" s="240"/>
      <c r="AT125" s="241"/>
    </row>
    <row r="126" spans="1:46" ht="17.25" customHeight="1">
      <c r="A126" s="107">
        <v>112</v>
      </c>
      <c r="B126" s="136"/>
      <c r="C126" s="120"/>
      <c r="D126" s="119"/>
      <c r="E126" s="137"/>
      <c r="F126" s="120"/>
      <c r="G126" s="113"/>
      <c r="H126" s="113"/>
      <c r="I126" s="113"/>
      <c r="J126" s="113"/>
      <c r="K126" s="113"/>
      <c r="L126" s="113"/>
      <c r="M126" s="235"/>
      <c r="N126" s="235"/>
      <c r="O126" s="236"/>
      <c r="P126" s="114" t="str">
        <f t="shared" si="3"/>
        <v/>
      </c>
      <c r="Q126" s="27"/>
      <c r="AH126" s="29"/>
      <c r="AI126" s="29"/>
      <c r="AQ126" s="239" t="str">
        <f t="shared" si="4"/>
        <v/>
      </c>
      <c r="AR126" s="240"/>
      <c r="AS126" s="240"/>
      <c r="AT126" s="241"/>
    </row>
    <row r="127" spans="1:46" ht="17.25" customHeight="1">
      <c r="A127" s="107">
        <v>113</v>
      </c>
      <c r="B127" s="136"/>
      <c r="C127" s="120"/>
      <c r="D127" s="119"/>
      <c r="E127" s="137"/>
      <c r="F127" s="120"/>
      <c r="G127" s="113"/>
      <c r="H127" s="113"/>
      <c r="I127" s="113"/>
      <c r="J127" s="113"/>
      <c r="K127" s="113"/>
      <c r="L127" s="113"/>
      <c r="M127" s="235"/>
      <c r="N127" s="235"/>
      <c r="O127" s="236"/>
      <c r="P127" s="114" t="str">
        <f t="shared" si="3"/>
        <v/>
      </c>
      <c r="Q127" s="27"/>
      <c r="AH127" s="29"/>
      <c r="AI127" s="29"/>
      <c r="AQ127" s="239" t="str">
        <f t="shared" si="4"/>
        <v/>
      </c>
      <c r="AR127" s="240"/>
      <c r="AS127" s="240"/>
      <c r="AT127" s="241"/>
    </row>
    <row r="128" spans="1:46" ht="17.25" customHeight="1">
      <c r="A128" s="107">
        <v>114</v>
      </c>
      <c r="B128" s="136"/>
      <c r="C128" s="120"/>
      <c r="D128" s="119"/>
      <c r="E128" s="137"/>
      <c r="F128" s="120"/>
      <c r="G128" s="113"/>
      <c r="H128" s="113"/>
      <c r="I128" s="113"/>
      <c r="J128" s="113"/>
      <c r="K128" s="113"/>
      <c r="L128" s="113"/>
      <c r="M128" s="235"/>
      <c r="N128" s="235"/>
      <c r="O128" s="236"/>
      <c r="P128" s="114" t="str">
        <f t="shared" si="3"/>
        <v/>
      </c>
      <c r="Q128" s="27"/>
      <c r="AH128" s="29"/>
      <c r="AI128" s="29"/>
      <c r="AQ128" s="239" t="str">
        <f t="shared" si="4"/>
        <v/>
      </c>
      <c r="AR128" s="240"/>
      <c r="AS128" s="240"/>
      <c r="AT128" s="241"/>
    </row>
    <row r="129" spans="1:46" ht="17.25" customHeight="1">
      <c r="A129" s="107">
        <v>115</v>
      </c>
      <c r="B129" s="136"/>
      <c r="C129" s="120"/>
      <c r="D129" s="119"/>
      <c r="E129" s="137"/>
      <c r="F129" s="120"/>
      <c r="G129" s="113"/>
      <c r="H129" s="113"/>
      <c r="I129" s="113"/>
      <c r="J129" s="113"/>
      <c r="K129" s="113"/>
      <c r="L129" s="113"/>
      <c r="M129" s="235"/>
      <c r="N129" s="235"/>
      <c r="O129" s="236"/>
      <c r="P129" s="114" t="str">
        <f t="shared" si="3"/>
        <v/>
      </c>
      <c r="Q129" s="27"/>
      <c r="AH129" s="29"/>
      <c r="AI129" s="29"/>
      <c r="AQ129" s="239" t="str">
        <f t="shared" si="4"/>
        <v/>
      </c>
      <c r="AR129" s="240"/>
      <c r="AS129" s="240"/>
      <c r="AT129" s="241"/>
    </row>
    <row r="130" spans="1:46" ht="17.25" customHeight="1">
      <c r="A130" s="107">
        <v>116</v>
      </c>
      <c r="B130" s="136"/>
      <c r="C130" s="120"/>
      <c r="D130" s="119"/>
      <c r="E130" s="137"/>
      <c r="F130" s="120"/>
      <c r="G130" s="113"/>
      <c r="H130" s="113"/>
      <c r="I130" s="113"/>
      <c r="J130" s="113"/>
      <c r="K130" s="113"/>
      <c r="L130" s="113"/>
      <c r="M130" s="235"/>
      <c r="N130" s="235"/>
      <c r="O130" s="236"/>
      <c r="P130" s="114" t="str">
        <f t="shared" si="3"/>
        <v/>
      </c>
      <c r="Q130" s="27"/>
      <c r="AH130" s="29"/>
      <c r="AI130" s="29"/>
      <c r="AQ130" s="239" t="str">
        <f t="shared" si="4"/>
        <v/>
      </c>
      <c r="AR130" s="240"/>
      <c r="AS130" s="240"/>
      <c r="AT130" s="241"/>
    </row>
    <row r="131" spans="1:46" ht="17.25" customHeight="1">
      <c r="A131" s="107">
        <v>117</v>
      </c>
      <c r="B131" s="136"/>
      <c r="C131" s="120"/>
      <c r="D131" s="119"/>
      <c r="E131" s="137"/>
      <c r="F131" s="120"/>
      <c r="G131" s="113"/>
      <c r="H131" s="113"/>
      <c r="I131" s="113"/>
      <c r="J131" s="113"/>
      <c r="K131" s="113"/>
      <c r="L131" s="113"/>
      <c r="M131" s="235"/>
      <c r="N131" s="235"/>
      <c r="O131" s="236"/>
      <c r="P131" s="114" t="str">
        <f t="shared" si="3"/>
        <v/>
      </c>
      <c r="Q131" s="27"/>
      <c r="AH131" s="29"/>
      <c r="AI131" s="29"/>
      <c r="AQ131" s="239" t="str">
        <f t="shared" si="4"/>
        <v/>
      </c>
      <c r="AR131" s="240"/>
      <c r="AS131" s="240"/>
      <c r="AT131" s="241"/>
    </row>
    <row r="132" spans="1:46" ht="17.25" customHeight="1">
      <c r="A132" s="107">
        <v>118</v>
      </c>
      <c r="B132" s="136"/>
      <c r="C132" s="120"/>
      <c r="D132" s="119"/>
      <c r="E132" s="137"/>
      <c r="F132" s="120"/>
      <c r="G132" s="113"/>
      <c r="H132" s="113"/>
      <c r="I132" s="113"/>
      <c r="J132" s="113"/>
      <c r="K132" s="113"/>
      <c r="L132" s="113"/>
      <c r="M132" s="235"/>
      <c r="N132" s="235"/>
      <c r="O132" s="236"/>
      <c r="P132" s="114" t="str">
        <f t="shared" si="3"/>
        <v/>
      </c>
      <c r="Q132" s="27"/>
      <c r="AH132" s="29"/>
      <c r="AI132" s="29"/>
      <c r="AQ132" s="239" t="str">
        <f t="shared" si="4"/>
        <v/>
      </c>
      <c r="AR132" s="240"/>
      <c r="AS132" s="240"/>
      <c r="AT132" s="241"/>
    </row>
    <row r="133" spans="1:46" ht="17.25" customHeight="1">
      <c r="A133" s="107">
        <v>119</v>
      </c>
      <c r="B133" s="136"/>
      <c r="C133" s="120"/>
      <c r="D133" s="119"/>
      <c r="E133" s="137"/>
      <c r="F133" s="120"/>
      <c r="G133" s="113"/>
      <c r="H133" s="113"/>
      <c r="I133" s="113"/>
      <c r="J133" s="113"/>
      <c r="K133" s="113"/>
      <c r="L133" s="113"/>
      <c r="M133" s="235"/>
      <c r="N133" s="235"/>
      <c r="O133" s="236"/>
      <c r="P133" s="114" t="str">
        <f t="shared" si="3"/>
        <v/>
      </c>
      <c r="Q133" s="27"/>
      <c r="AH133" s="29"/>
      <c r="AI133" s="29"/>
      <c r="AQ133" s="239" t="str">
        <f t="shared" si="4"/>
        <v/>
      </c>
      <c r="AR133" s="240"/>
      <c r="AS133" s="240"/>
      <c r="AT133" s="241"/>
    </row>
    <row r="134" spans="1:46" ht="17.25" customHeight="1">
      <c r="A134" s="107">
        <v>120</v>
      </c>
      <c r="B134" s="136"/>
      <c r="C134" s="120"/>
      <c r="D134" s="119"/>
      <c r="E134" s="137"/>
      <c r="F134" s="120"/>
      <c r="G134" s="113"/>
      <c r="H134" s="113"/>
      <c r="I134" s="113"/>
      <c r="J134" s="113"/>
      <c r="K134" s="113"/>
      <c r="L134" s="113"/>
      <c r="M134" s="235"/>
      <c r="N134" s="235"/>
      <c r="O134" s="236"/>
      <c r="P134" s="114" t="str">
        <f t="shared" si="3"/>
        <v/>
      </c>
      <c r="Q134" s="27"/>
      <c r="AH134" s="29"/>
      <c r="AI134" s="29"/>
      <c r="AQ134" s="239" t="str">
        <f t="shared" si="4"/>
        <v/>
      </c>
      <c r="AR134" s="240"/>
      <c r="AS134" s="240"/>
      <c r="AT134" s="241"/>
    </row>
    <row r="135" spans="1:46" ht="17.25" customHeight="1">
      <c r="A135" s="138">
        <v>121</v>
      </c>
      <c r="B135" s="136"/>
      <c r="C135" s="120"/>
      <c r="D135" s="119"/>
      <c r="E135" s="137"/>
      <c r="F135" s="120"/>
      <c r="G135" s="113"/>
      <c r="H135" s="113"/>
      <c r="I135" s="113"/>
      <c r="J135" s="113"/>
      <c r="K135" s="113"/>
      <c r="L135" s="113"/>
      <c r="M135" s="235"/>
      <c r="N135" s="235"/>
      <c r="O135" s="236"/>
      <c r="P135" s="114" t="str">
        <f t="shared" si="3"/>
        <v/>
      </c>
      <c r="Q135" s="27"/>
      <c r="AH135" s="29"/>
      <c r="AI135" s="29"/>
      <c r="AQ135" s="239" t="str">
        <f t="shared" si="4"/>
        <v/>
      </c>
      <c r="AR135" s="240"/>
      <c r="AS135" s="240"/>
      <c r="AT135" s="241"/>
    </row>
    <row r="136" spans="1:46" ht="17.25" customHeight="1">
      <c r="A136" s="138">
        <v>122</v>
      </c>
      <c r="B136" s="136"/>
      <c r="C136" s="120"/>
      <c r="D136" s="119"/>
      <c r="E136" s="137"/>
      <c r="F136" s="120"/>
      <c r="G136" s="113"/>
      <c r="H136" s="113"/>
      <c r="I136" s="113"/>
      <c r="J136" s="113"/>
      <c r="K136" s="113"/>
      <c r="L136" s="113"/>
      <c r="M136" s="235"/>
      <c r="N136" s="235"/>
      <c r="O136" s="236"/>
      <c r="P136" s="114" t="str">
        <f t="shared" si="3"/>
        <v/>
      </c>
      <c r="Q136" s="27"/>
      <c r="AH136" s="29"/>
      <c r="AI136" s="29"/>
      <c r="AQ136" s="239" t="str">
        <f t="shared" si="4"/>
        <v/>
      </c>
      <c r="AR136" s="240"/>
      <c r="AS136" s="240"/>
      <c r="AT136" s="241"/>
    </row>
    <row r="137" spans="1:46" ht="17.25" customHeight="1">
      <c r="A137" s="138">
        <v>123</v>
      </c>
      <c r="B137" s="136"/>
      <c r="C137" s="120"/>
      <c r="D137" s="119"/>
      <c r="E137" s="137"/>
      <c r="F137" s="120"/>
      <c r="G137" s="113"/>
      <c r="H137" s="113"/>
      <c r="I137" s="113"/>
      <c r="J137" s="113"/>
      <c r="K137" s="113"/>
      <c r="L137" s="113"/>
      <c r="M137" s="235"/>
      <c r="N137" s="235"/>
      <c r="O137" s="236"/>
      <c r="P137" s="114" t="str">
        <f t="shared" si="3"/>
        <v/>
      </c>
      <c r="Q137" s="27"/>
      <c r="AH137" s="29"/>
      <c r="AI137" s="29"/>
      <c r="AQ137" s="239" t="str">
        <f t="shared" si="4"/>
        <v/>
      </c>
      <c r="AR137" s="240"/>
      <c r="AS137" s="240"/>
      <c r="AT137" s="241"/>
    </row>
    <row r="138" spans="1:46" ht="17.25" customHeight="1">
      <c r="A138" s="138">
        <v>124</v>
      </c>
      <c r="B138" s="136"/>
      <c r="C138" s="120"/>
      <c r="D138" s="119"/>
      <c r="E138" s="137"/>
      <c r="F138" s="120"/>
      <c r="G138" s="113"/>
      <c r="H138" s="113"/>
      <c r="I138" s="113"/>
      <c r="J138" s="113"/>
      <c r="K138" s="113"/>
      <c r="L138" s="113"/>
      <c r="M138" s="235"/>
      <c r="N138" s="235"/>
      <c r="O138" s="236"/>
      <c r="P138" s="114" t="str">
        <f t="shared" si="3"/>
        <v/>
      </c>
      <c r="Q138" s="27"/>
      <c r="AH138" s="29"/>
      <c r="AI138" s="29"/>
      <c r="AQ138" s="239" t="str">
        <f t="shared" si="4"/>
        <v/>
      </c>
      <c r="AR138" s="240"/>
      <c r="AS138" s="240"/>
      <c r="AT138" s="241"/>
    </row>
    <row r="139" spans="1:46" ht="17.25" customHeight="1">
      <c r="A139" s="138">
        <v>125</v>
      </c>
      <c r="B139" s="136"/>
      <c r="C139" s="120"/>
      <c r="D139" s="119"/>
      <c r="E139" s="137"/>
      <c r="F139" s="120"/>
      <c r="G139" s="113"/>
      <c r="H139" s="113"/>
      <c r="I139" s="113"/>
      <c r="J139" s="113"/>
      <c r="K139" s="113"/>
      <c r="L139" s="113"/>
      <c r="M139" s="235"/>
      <c r="N139" s="235"/>
      <c r="O139" s="236"/>
      <c r="P139" s="114" t="str">
        <f t="shared" si="3"/>
        <v/>
      </c>
      <c r="Q139" s="27"/>
      <c r="AH139" s="29"/>
      <c r="AI139" s="29"/>
      <c r="AQ139" s="239" t="str">
        <f t="shared" si="4"/>
        <v/>
      </c>
      <c r="AR139" s="240"/>
      <c r="AS139" s="240"/>
      <c r="AT139" s="241"/>
    </row>
    <row r="140" spans="1:46" ht="17.25" customHeight="1">
      <c r="A140" s="138">
        <v>126</v>
      </c>
      <c r="B140" s="136"/>
      <c r="C140" s="120"/>
      <c r="D140" s="119"/>
      <c r="E140" s="137"/>
      <c r="F140" s="120"/>
      <c r="G140" s="113"/>
      <c r="H140" s="113"/>
      <c r="I140" s="113"/>
      <c r="J140" s="113"/>
      <c r="K140" s="113"/>
      <c r="L140" s="113"/>
      <c r="M140" s="235"/>
      <c r="N140" s="235"/>
      <c r="O140" s="236"/>
      <c r="P140" s="114" t="str">
        <f t="shared" si="3"/>
        <v/>
      </c>
      <c r="Q140" s="27"/>
      <c r="AH140" s="29"/>
      <c r="AI140" s="29"/>
      <c r="AQ140" s="239" t="str">
        <f t="shared" si="4"/>
        <v/>
      </c>
      <c r="AR140" s="240"/>
      <c r="AS140" s="240"/>
      <c r="AT140" s="241"/>
    </row>
    <row r="141" spans="1:46" ht="17.25" customHeight="1">
      <c r="A141" s="138">
        <v>127</v>
      </c>
      <c r="B141" s="136"/>
      <c r="C141" s="120"/>
      <c r="D141" s="119"/>
      <c r="E141" s="137"/>
      <c r="F141" s="120"/>
      <c r="G141" s="113"/>
      <c r="H141" s="113"/>
      <c r="I141" s="113"/>
      <c r="J141" s="113"/>
      <c r="K141" s="113"/>
      <c r="L141" s="113"/>
      <c r="M141" s="235"/>
      <c r="N141" s="235"/>
      <c r="O141" s="236"/>
      <c r="P141" s="114" t="str">
        <f t="shared" si="3"/>
        <v/>
      </c>
      <c r="Q141" s="27"/>
      <c r="AH141" s="29"/>
      <c r="AI141" s="29"/>
      <c r="AQ141" s="239" t="str">
        <f t="shared" si="4"/>
        <v/>
      </c>
      <c r="AR141" s="240"/>
      <c r="AS141" s="240"/>
      <c r="AT141" s="241"/>
    </row>
    <row r="142" spans="1:46" ht="17.25" customHeight="1">
      <c r="A142" s="138">
        <v>128</v>
      </c>
      <c r="B142" s="136"/>
      <c r="C142" s="120"/>
      <c r="D142" s="119"/>
      <c r="E142" s="137"/>
      <c r="F142" s="120"/>
      <c r="G142" s="113"/>
      <c r="H142" s="113"/>
      <c r="I142" s="113"/>
      <c r="J142" s="113"/>
      <c r="K142" s="113"/>
      <c r="L142" s="113"/>
      <c r="M142" s="235"/>
      <c r="N142" s="235"/>
      <c r="O142" s="236"/>
      <c r="P142" s="114" t="str">
        <f t="shared" si="3"/>
        <v/>
      </c>
      <c r="Q142" s="27"/>
      <c r="AH142" s="29"/>
      <c r="AI142" s="29"/>
      <c r="AQ142" s="239" t="str">
        <f t="shared" si="4"/>
        <v/>
      </c>
      <c r="AR142" s="240"/>
      <c r="AS142" s="240"/>
      <c r="AT142" s="241"/>
    </row>
    <row r="143" spans="1:46" ht="17.25" customHeight="1">
      <c r="A143" s="138">
        <v>129</v>
      </c>
      <c r="B143" s="136"/>
      <c r="C143" s="120"/>
      <c r="D143" s="119"/>
      <c r="E143" s="137"/>
      <c r="F143" s="120"/>
      <c r="G143" s="113"/>
      <c r="H143" s="113"/>
      <c r="I143" s="113"/>
      <c r="J143" s="113"/>
      <c r="K143" s="113"/>
      <c r="L143" s="113"/>
      <c r="M143" s="235"/>
      <c r="N143" s="235"/>
      <c r="O143" s="236"/>
      <c r="P143" s="114" t="str">
        <f t="shared" ref="P143:P206" si="5">IFERROR(VLOOKUP(AQ143,$AI$15:$AP$66,2,FALSE),"")</f>
        <v/>
      </c>
      <c r="Q143" s="27"/>
      <c r="AH143" s="29"/>
      <c r="AI143" s="29"/>
      <c r="AQ143" s="239" t="str">
        <f t="shared" ref="AQ143:AQ206" si="6">C143&amp;D143&amp;F143</f>
        <v/>
      </c>
      <c r="AR143" s="240"/>
      <c r="AS143" s="240"/>
      <c r="AT143" s="241"/>
    </row>
    <row r="144" spans="1:46" ht="17.25" customHeight="1">
      <c r="A144" s="138">
        <v>130</v>
      </c>
      <c r="B144" s="136"/>
      <c r="C144" s="120"/>
      <c r="D144" s="119"/>
      <c r="E144" s="137"/>
      <c r="F144" s="120"/>
      <c r="G144" s="113"/>
      <c r="H144" s="113"/>
      <c r="I144" s="113"/>
      <c r="J144" s="113"/>
      <c r="K144" s="113"/>
      <c r="L144" s="113"/>
      <c r="M144" s="235"/>
      <c r="N144" s="235"/>
      <c r="O144" s="236"/>
      <c r="P144" s="114" t="str">
        <f t="shared" si="5"/>
        <v/>
      </c>
      <c r="Q144" s="27"/>
      <c r="AH144" s="29"/>
      <c r="AI144" s="29"/>
      <c r="AQ144" s="239" t="str">
        <f t="shared" si="6"/>
        <v/>
      </c>
      <c r="AR144" s="240"/>
      <c r="AS144" s="240"/>
      <c r="AT144" s="241"/>
    </row>
    <row r="145" spans="1:46" ht="17.25" customHeight="1">
      <c r="A145" s="138">
        <v>131</v>
      </c>
      <c r="B145" s="136"/>
      <c r="C145" s="120"/>
      <c r="D145" s="119"/>
      <c r="E145" s="137"/>
      <c r="F145" s="120"/>
      <c r="G145" s="113"/>
      <c r="H145" s="113"/>
      <c r="I145" s="113"/>
      <c r="J145" s="113"/>
      <c r="K145" s="113"/>
      <c r="L145" s="113"/>
      <c r="M145" s="235"/>
      <c r="N145" s="235"/>
      <c r="O145" s="236"/>
      <c r="P145" s="114" t="str">
        <f t="shared" si="5"/>
        <v/>
      </c>
      <c r="Q145" s="27"/>
      <c r="AH145" s="29"/>
      <c r="AI145" s="29"/>
      <c r="AQ145" s="239" t="str">
        <f t="shared" si="6"/>
        <v/>
      </c>
      <c r="AR145" s="240"/>
      <c r="AS145" s="240"/>
      <c r="AT145" s="241"/>
    </row>
    <row r="146" spans="1:46" ht="17.25" customHeight="1">
      <c r="A146" s="138">
        <v>132</v>
      </c>
      <c r="B146" s="136"/>
      <c r="C146" s="120"/>
      <c r="D146" s="119"/>
      <c r="E146" s="137"/>
      <c r="F146" s="120"/>
      <c r="G146" s="113"/>
      <c r="H146" s="113"/>
      <c r="I146" s="113"/>
      <c r="J146" s="113"/>
      <c r="K146" s="113"/>
      <c r="L146" s="113"/>
      <c r="M146" s="235"/>
      <c r="N146" s="235"/>
      <c r="O146" s="236"/>
      <c r="P146" s="114" t="str">
        <f t="shared" si="5"/>
        <v/>
      </c>
      <c r="Q146" s="27"/>
      <c r="AH146" s="29"/>
      <c r="AI146" s="29"/>
      <c r="AQ146" s="239" t="str">
        <f t="shared" si="6"/>
        <v/>
      </c>
      <c r="AR146" s="240"/>
      <c r="AS146" s="240"/>
      <c r="AT146" s="241"/>
    </row>
    <row r="147" spans="1:46" ht="17.25" customHeight="1">
      <c r="A147" s="138">
        <v>133</v>
      </c>
      <c r="B147" s="136"/>
      <c r="C147" s="120"/>
      <c r="D147" s="119"/>
      <c r="E147" s="137"/>
      <c r="F147" s="120"/>
      <c r="G147" s="113"/>
      <c r="H147" s="113"/>
      <c r="I147" s="113"/>
      <c r="J147" s="113"/>
      <c r="K147" s="113"/>
      <c r="L147" s="113"/>
      <c r="M147" s="235"/>
      <c r="N147" s="235"/>
      <c r="O147" s="236"/>
      <c r="P147" s="114" t="str">
        <f t="shared" si="5"/>
        <v/>
      </c>
      <c r="Q147" s="27"/>
      <c r="AH147" s="29"/>
      <c r="AI147" s="29"/>
      <c r="AQ147" s="239" t="str">
        <f t="shared" si="6"/>
        <v/>
      </c>
      <c r="AR147" s="240"/>
      <c r="AS147" s="240"/>
      <c r="AT147" s="241"/>
    </row>
    <row r="148" spans="1:46" ht="17.25" customHeight="1">
      <c r="A148" s="138">
        <v>134</v>
      </c>
      <c r="B148" s="136"/>
      <c r="C148" s="120"/>
      <c r="D148" s="119"/>
      <c r="E148" s="137"/>
      <c r="F148" s="120"/>
      <c r="G148" s="113"/>
      <c r="H148" s="113"/>
      <c r="I148" s="113"/>
      <c r="J148" s="113"/>
      <c r="K148" s="113"/>
      <c r="L148" s="113"/>
      <c r="M148" s="235"/>
      <c r="N148" s="235"/>
      <c r="O148" s="236"/>
      <c r="P148" s="114" t="str">
        <f t="shared" si="5"/>
        <v/>
      </c>
      <c r="Q148" s="27"/>
      <c r="AH148" s="29"/>
      <c r="AI148" s="29"/>
      <c r="AQ148" s="239" t="str">
        <f t="shared" si="6"/>
        <v/>
      </c>
      <c r="AR148" s="240"/>
      <c r="AS148" s="240"/>
      <c r="AT148" s="241"/>
    </row>
    <row r="149" spans="1:46" ht="17.25" customHeight="1">
      <c r="A149" s="138">
        <v>135</v>
      </c>
      <c r="B149" s="136"/>
      <c r="C149" s="120"/>
      <c r="D149" s="119"/>
      <c r="E149" s="137"/>
      <c r="F149" s="120"/>
      <c r="G149" s="113"/>
      <c r="H149" s="113"/>
      <c r="I149" s="113"/>
      <c r="J149" s="113"/>
      <c r="K149" s="113"/>
      <c r="L149" s="113"/>
      <c r="M149" s="235"/>
      <c r="N149" s="235"/>
      <c r="O149" s="236"/>
      <c r="P149" s="114" t="str">
        <f t="shared" si="5"/>
        <v/>
      </c>
      <c r="Q149" s="27"/>
      <c r="AH149" s="29"/>
      <c r="AI149" s="29"/>
      <c r="AQ149" s="239" t="str">
        <f t="shared" si="6"/>
        <v/>
      </c>
      <c r="AR149" s="240"/>
      <c r="AS149" s="240"/>
      <c r="AT149" s="241"/>
    </row>
    <row r="150" spans="1:46" ht="17.25" customHeight="1">
      <c r="A150" s="138">
        <v>136</v>
      </c>
      <c r="B150" s="136"/>
      <c r="C150" s="120"/>
      <c r="D150" s="119"/>
      <c r="E150" s="137"/>
      <c r="F150" s="120"/>
      <c r="G150" s="113"/>
      <c r="H150" s="113"/>
      <c r="I150" s="113"/>
      <c r="J150" s="113"/>
      <c r="K150" s="113"/>
      <c r="L150" s="113"/>
      <c r="M150" s="235"/>
      <c r="N150" s="235"/>
      <c r="O150" s="236"/>
      <c r="P150" s="114" t="str">
        <f t="shared" si="5"/>
        <v/>
      </c>
      <c r="Q150" s="27"/>
      <c r="AH150" s="29"/>
      <c r="AI150" s="29"/>
      <c r="AQ150" s="239" t="str">
        <f t="shared" si="6"/>
        <v/>
      </c>
      <c r="AR150" s="240"/>
      <c r="AS150" s="240"/>
      <c r="AT150" s="241"/>
    </row>
    <row r="151" spans="1:46" ht="17.25" customHeight="1">
      <c r="A151" s="138">
        <v>137</v>
      </c>
      <c r="B151" s="136"/>
      <c r="C151" s="120"/>
      <c r="D151" s="119"/>
      <c r="E151" s="137"/>
      <c r="F151" s="120"/>
      <c r="G151" s="113"/>
      <c r="H151" s="113"/>
      <c r="I151" s="113"/>
      <c r="J151" s="113"/>
      <c r="K151" s="113"/>
      <c r="L151" s="113"/>
      <c r="M151" s="235"/>
      <c r="N151" s="235"/>
      <c r="O151" s="236"/>
      <c r="P151" s="114" t="str">
        <f t="shared" si="5"/>
        <v/>
      </c>
      <c r="Q151" s="27"/>
      <c r="AH151" s="29"/>
      <c r="AI151" s="29"/>
      <c r="AQ151" s="239" t="str">
        <f t="shared" si="6"/>
        <v/>
      </c>
      <c r="AR151" s="240"/>
      <c r="AS151" s="240"/>
      <c r="AT151" s="241"/>
    </row>
    <row r="152" spans="1:46" ht="17.25" customHeight="1">
      <c r="A152" s="138">
        <v>138</v>
      </c>
      <c r="B152" s="136"/>
      <c r="C152" s="120"/>
      <c r="D152" s="119"/>
      <c r="E152" s="137"/>
      <c r="F152" s="120"/>
      <c r="G152" s="113"/>
      <c r="H152" s="113"/>
      <c r="I152" s="113"/>
      <c r="J152" s="113"/>
      <c r="K152" s="113"/>
      <c r="L152" s="113"/>
      <c r="M152" s="235"/>
      <c r="N152" s="235"/>
      <c r="O152" s="236"/>
      <c r="P152" s="114" t="str">
        <f t="shared" si="5"/>
        <v/>
      </c>
      <c r="Q152" s="27"/>
      <c r="AH152" s="29"/>
      <c r="AI152" s="29"/>
      <c r="AQ152" s="239" t="str">
        <f t="shared" si="6"/>
        <v/>
      </c>
      <c r="AR152" s="240"/>
      <c r="AS152" s="240"/>
      <c r="AT152" s="241"/>
    </row>
    <row r="153" spans="1:46" ht="17.25" customHeight="1">
      <c r="A153" s="138">
        <v>139</v>
      </c>
      <c r="B153" s="136"/>
      <c r="C153" s="120"/>
      <c r="D153" s="119"/>
      <c r="E153" s="137"/>
      <c r="F153" s="120"/>
      <c r="G153" s="113"/>
      <c r="H153" s="113"/>
      <c r="I153" s="113"/>
      <c r="J153" s="113"/>
      <c r="K153" s="113"/>
      <c r="L153" s="113"/>
      <c r="M153" s="235"/>
      <c r="N153" s="235"/>
      <c r="O153" s="236"/>
      <c r="P153" s="114" t="str">
        <f t="shared" si="5"/>
        <v/>
      </c>
      <c r="Q153" s="27"/>
      <c r="AH153" s="29"/>
      <c r="AI153" s="29"/>
      <c r="AQ153" s="239" t="str">
        <f t="shared" si="6"/>
        <v/>
      </c>
      <c r="AR153" s="240"/>
      <c r="AS153" s="240"/>
      <c r="AT153" s="241"/>
    </row>
    <row r="154" spans="1:46" ht="17.25" customHeight="1">
      <c r="A154" s="138">
        <v>140</v>
      </c>
      <c r="B154" s="136"/>
      <c r="C154" s="120"/>
      <c r="D154" s="119"/>
      <c r="E154" s="137"/>
      <c r="F154" s="120"/>
      <c r="G154" s="113"/>
      <c r="H154" s="113"/>
      <c r="I154" s="113"/>
      <c r="J154" s="113"/>
      <c r="K154" s="113"/>
      <c r="L154" s="113"/>
      <c r="M154" s="235"/>
      <c r="N154" s="235"/>
      <c r="O154" s="236"/>
      <c r="P154" s="114" t="str">
        <f t="shared" si="5"/>
        <v/>
      </c>
      <c r="Q154" s="27"/>
      <c r="AH154" s="29"/>
      <c r="AI154" s="29"/>
      <c r="AQ154" s="239" t="str">
        <f t="shared" si="6"/>
        <v/>
      </c>
      <c r="AR154" s="240"/>
      <c r="AS154" s="240"/>
      <c r="AT154" s="241"/>
    </row>
    <row r="155" spans="1:46" ht="17.25" customHeight="1">
      <c r="A155" s="138">
        <v>141</v>
      </c>
      <c r="B155" s="136"/>
      <c r="C155" s="120"/>
      <c r="D155" s="119"/>
      <c r="E155" s="137"/>
      <c r="F155" s="120"/>
      <c r="G155" s="113"/>
      <c r="H155" s="113"/>
      <c r="I155" s="113"/>
      <c r="J155" s="113"/>
      <c r="K155" s="113"/>
      <c r="L155" s="113"/>
      <c r="M155" s="235"/>
      <c r="N155" s="235"/>
      <c r="O155" s="236"/>
      <c r="P155" s="114" t="str">
        <f t="shared" si="5"/>
        <v/>
      </c>
      <c r="Q155" s="27"/>
      <c r="AH155" s="29"/>
      <c r="AI155" s="29"/>
      <c r="AQ155" s="239" t="str">
        <f t="shared" si="6"/>
        <v/>
      </c>
      <c r="AR155" s="240"/>
      <c r="AS155" s="240"/>
      <c r="AT155" s="241"/>
    </row>
    <row r="156" spans="1:46" ht="17.25" customHeight="1">
      <c r="A156" s="138">
        <v>142</v>
      </c>
      <c r="B156" s="136"/>
      <c r="C156" s="120"/>
      <c r="D156" s="119"/>
      <c r="E156" s="137"/>
      <c r="F156" s="120"/>
      <c r="G156" s="113"/>
      <c r="H156" s="113"/>
      <c r="I156" s="113"/>
      <c r="J156" s="113"/>
      <c r="K156" s="113"/>
      <c r="L156" s="113"/>
      <c r="M156" s="235"/>
      <c r="N156" s="235"/>
      <c r="O156" s="236"/>
      <c r="P156" s="114" t="str">
        <f t="shared" si="5"/>
        <v/>
      </c>
      <c r="Q156" s="27"/>
      <c r="AH156" s="29"/>
      <c r="AI156" s="29"/>
      <c r="AQ156" s="239" t="str">
        <f t="shared" si="6"/>
        <v/>
      </c>
      <c r="AR156" s="240"/>
      <c r="AS156" s="240"/>
      <c r="AT156" s="241"/>
    </row>
    <row r="157" spans="1:46" ht="17.25" customHeight="1">
      <c r="A157" s="138">
        <v>143</v>
      </c>
      <c r="B157" s="136"/>
      <c r="C157" s="120"/>
      <c r="D157" s="119"/>
      <c r="E157" s="137"/>
      <c r="F157" s="120"/>
      <c r="G157" s="113"/>
      <c r="H157" s="113"/>
      <c r="I157" s="113"/>
      <c r="J157" s="113"/>
      <c r="K157" s="113"/>
      <c r="L157" s="113"/>
      <c r="M157" s="235"/>
      <c r="N157" s="235"/>
      <c r="O157" s="236"/>
      <c r="P157" s="114" t="str">
        <f t="shared" si="5"/>
        <v/>
      </c>
      <c r="Q157" s="27"/>
      <c r="AH157" s="29"/>
      <c r="AI157" s="29"/>
      <c r="AQ157" s="239" t="str">
        <f t="shared" si="6"/>
        <v/>
      </c>
      <c r="AR157" s="240"/>
      <c r="AS157" s="240"/>
      <c r="AT157" s="241"/>
    </row>
    <row r="158" spans="1:46" ht="17.25" customHeight="1">
      <c r="A158" s="138">
        <v>144</v>
      </c>
      <c r="B158" s="136"/>
      <c r="C158" s="120"/>
      <c r="D158" s="119"/>
      <c r="E158" s="137"/>
      <c r="F158" s="120"/>
      <c r="G158" s="113"/>
      <c r="H158" s="113"/>
      <c r="I158" s="113"/>
      <c r="J158" s="113"/>
      <c r="K158" s="113"/>
      <c r="L158" s="113"/>
      <c r="M158" s="235"/>
      <c r="N158" s="235"/>
      <c r="O158" s="236"/>
      <c r="P158" s="114" t="str">
        <f t="shared" si="5"/>
        <v/>
      </c>
      <c r="Q158" s="27"/>
      <c r="AH158" s="29"/>
      <c r="AI158" s="29"/>
      <c r="AQ158" s="239" t="str">
        <f t="shared" si="6"/>
        <v/>
      </c>
      <c r="AR158" s="240"/>
      <c r="AS158" s="240"/>
      <c r="AT158" s="241"/>
    </row>
    <row r="159" spans="1:46" ht="17.25" customHeight="1">
      <c r="A159" s="138">
        <v>145</v>
      </c>
      <c r="B159" s="136"/>
      <c r="C159" s="120"/>
      <c r="D159" s="119"/>
      <c r="E159" s="137"/>
      <c r="F159" s="120"/>
      <c r="G159" s="113"/>
      <c r="H159" s="113"/>
      <c r="I159" s="113"/>
      <c r="J159" s="113"/>
      <c r="K159" s="113"/>
      <c r="L159" s="113"/>
      <c r="M159" s="235"/>
      <c r="N159" s="235"/>
      <c r="O159" s="236"/>
      <c r="P159" s="114" t="str">
        <f t="shared" si="5"/>
        <v/>
      </c>
      <c r="Q159" s="27"/>
      <c r="AH159" s="29"/>
      <c r="AI159" s="29"/>
      <c r="AQ159" s="239" t="str">
        <f t="shared" si="6"/>
        <v/>
      </c>
      <c r="AR159" s="240"/>
      <c r="AS159" s="240"/>
      <c r="AT159" s="241"/>
    </row>
    <row r="160" spans="1:46" ht="17.25" customHeight="1">
      <c r="A160" s="138">
        <v>146</v>
      </c>
      <c r="B160" s="136"/>
      <c r="C160" s="120"/>
      <c r="D160" s="119"/>
      <c r="E160" s="137"/>
      <c r="F160" s="120"/>
      <c r="G160" s="113"/>
      <c r="H160" s="113"/>
      <c r="I160" s="113"/>
      <c r="J160" s="113"/>
      <c r="K160" s="113"/>
      <c r="L160" s="113"/>
      <c r="M160" s="235"/>
      <c r="N160" s="235"/>
      <c r="O160" s="236"/>
      <c r="P160" s="114" t="str">
        <f t="shared" si="5"/>
        <v/>
      </c>
      <c r="Q160" s="27"/>
      <c r="AH160" s="29"/>
      <c r="AI160" s="29"/>
      <c r="AQ160" s="239" t="str">
        <f t="shared" si="6"/>
        <v/>
      </c>
      <c r="AR160" s="240"/>
      <c r="AS160" s="240"/>
      <c r="AT160" s="241"/>
    </row>
    <row r="161" spans="1:46" ht="17.25" customHeight="1">
      <c r="A161" s="138">
        <v>147</v>
      </c>
      <c r="B161" s="136"/>
      <c r="C161" s="120"/>
      <c r="D161" s="119"/>
      <c r="E161" s="137"/>
      <c r="F161" s="120"/>
      <c r="G161" s="113"/>
      <c r="H161" s="113"/>
      <c r="I161" s="113"/>
      <c r="J161" s="113"/>
      <c r="K161" s="113"/>
      <c r="L161" s="113"/>
      <c r="M161" s="235"/>
      <c r="N161" s="235"/>
      <c r="O161" s="236"/>
      <c r="P161" s="114" t="str">
        <f t="shared" si="5"/>
        <v/>
      </c>
      <c r="Q161" s="27"/>
      <c r="AH161" s="29"/>
      <c r="AI161" s="29"/>
      <c r="AQ161" s="239" t="str">
        <f t="shared" si="6"/>
        <v/>
      </c>
      <c r="AR161" s="240"/>
      <c r="AS161" s="240"/>
      <c r="AT161" s="241"/>
    </row>
    <row r="162" spans="1:46" ht="17.25" customHeight="1">
      <c r="A162" s="138">
        <v>148</v>
      </c>
      <c r="B162" s="136"/>
      <c r="C162" s="120"/>
      <c r="D162" s="119"/>
      <c r="E162" s="137"/>
      <c r="F162" s="120"/>
      <c r="G162" s="113"/>
      <c r="H162" s="113"/>
      <c r="I162" s="113"/>
      <c r="J162" s="113"/>
      <c r="K162" s="113"/>
      <c r="L162" s="113"/>
      <c r="M162" s="235"/>
      <c r="N162" s="235"/>
      <c r="O162" s="236"/>
      <c r="P162" s="114" t="str">
        <f t="shared" si="5"/>
        <v/>
      </c>
      <c r="Q162" s="27"/>
      <c r="AH162" s="29"/>
      <c r="AI162" s="29"/>
      <c r="AQ162" s="239" t="str">
        <f t="shared" si="6"/>
        <v/>
      </c>
      <c r="AR162" s="240"/>
      <c r="AS162" s="240"/>
      <c r="AT162" s="241"/>
    </row>
    <row r="163" spans="1:46" ht="17.25" customHeight="1">
      <c r="A163" s="138">
        <v>149</v>
      </c>
      <c r="B163" s="136"/>
      <c r="C163" s="120"/>
      <c r="D163" s="119"/>
      <c r="E163" s="137"/>
      <c r="F163" s="120"/>
      <c r="G163" s="113"/>
      <c r="H163" s="113"/>
      <c r="I163" s="113"/>
      <c r="J163" s="113"/>
      <c r="K163" s="113"/>
      <c r="L163" s="113"/>
      <c r="M163" s="235"/>
      <c r="N163" s="235"/>
      <c r="O163" s="236"/>
      <c r="P163" s="114" t="str">
        <f t="shared" si="5"/>
        <v/>
      </c>
      <c r="Q163" s="27"/>
      <c r="AH163" s="29"/>
      <c r="AI163" s="29"/>
      <c r="AQ163" s="239" t="str">
        <f t="shared" si="6"/>
        <v/>
      </c>
      <c r="AR163" s="240"/>
      <c r="AS163" s="240"/>
      <c r="AT163" s="241"/>
    </row>
    <row r="164" spans="1:46" ht="17.25" customHeight="1">
      <c r="A164" s="138">
        <v>150</v>
      </c>
      <c r="B164" s="136"/>
      <c r="C164" s="120"/>
      <c r="D164" s="119"/>
      <c r="E164" s="137"/>
      <c r="F164" s="120"/>
      <c r="G164" s="113"/>
      <c r="H164" s="113"/>
      <c r="I164" s="113"/>
      <c r="J164" s="113"/>
      <c r="K164" s="113"/>
      <c r="L164" s="113"/>
      <c r="M164" s="235"/>
      <c r="N164" s="235"/>
      <c r="O164" s="236"/>
      <c r="P164" s="114" t="str">
        <f t="shared" si="5"/>
        <v/>
      </c>
      <c r="Q164" s="27"/>
      <c r="AH164" s="29"/>
      <c r="AI164" s="29"/>
      <c r="AQ164" s="239" t="str">
        <f t="shared" si="6"/>
        <v/>
      </c>
      <c r="AR164" s="240"/>
      <c r="AS164" s="240"/>
      <c r="AT164" s="241"/>
    </row>
    <row r="165" spans="1:46" ht="17.25" customHeight="1">
      <c r="A165" s="138">
        <v>151</v>
      </c>
      <c r="B165" s="136"/>
      <c r="C165" s="120"/>
      <c r="D165" s="119"/>
      <c r="E165" s="137"/>
      <c r="F165" s="120"/>
      <c r="G165" s="113"/>
      <c r="H165" s="113"/>
      <c r="I165" s="113"/>
      <c r="J165" s="113"/>
      <c r="K165" s="113"/>
      <c r="L165" s="113"/>
      <c r="M165" s="235"/>
      <c r="N165" s="235"/>
      <c r="O165" s="236"/>
      <c r="P165" s="114" t="str">
        <f t="shared" si="5"/>
        <v/>
      </c>
      <c r="Q165" s="27"/>
      <c r="AH165" s="29"/>
      <c r="AI165" s="29"/>
      <c r="AQ165" s="239" t="str">
        <f t="shared" si="6"/>
        <v/>
      </c>
      <c r="AR165" s="240"/>
      <c r="AS165" s="240"/>
      <c r="AT165" s="241"/>
    </row>
    <row r="166" spans="1:46" ht="17.25" customHeight="1">
      <c r="A166" s="138">
        <v>152</v>
      </c>
      <c r="B166" s="136"/>
      <c r="C166" s="120"/>
      <c r="D166" s="119"/>
      <c r="E166" s="137"/>
      <c r="F166" s="120"/>
      <c r="G166" s="113"/>
      <c r="H166" s="113"/>
      <c r="I166" s="113"/>
      <c r="J166" s="113"/>
      <c r="K166" s="113"/>
      <c r="L166" s="113"/>
      <c r="M166" s="235"/>
      <c r="N166" s="235"/>
      <c r="O166" s="236"/>
      <c r="P166" s="114" t="str">
        <f t="shared" si="5"/>
        <v/>
      </c>
      <c r="Q166" s="27"/>
      <c r="AH166" s="29"/>
      <c r="AI166" s="29"/>
      <c r="AQ166" s="239" t="str">
        <f t="shared" si="6"/>
        <v/>
      </c>
      <c r="AR166" s="240"/>
      <c r="AS166" s="240"/>
      <c r="AT166" s="241"/>
    </row>
    <row r="167" spans="1:46" ht="17.25" customHeight="1">
      <c r="A167" s="138">
        <v>153</v>
      </c>
      <c r="B167" s="136"/>
      <c r="C167" s="120"/>
      <c r="D167" s="119"/>
      <c r="E167" s="137"/>
      <c r="F167" s="120"/>
      <c r="G167" s="113"/>
      <c r="H167" s="113"/>
      <c r="I167" s="113"/>
      <c r="J167" s="113"/>
      <c r="K167" s="113"/>
      <c r="L167" s="113"/>
      <c r="M167" s="235"/>
      <c r="N167" s="235"/>
      <c r="O167" s="236"/>
      <c r="P167" s="114" t="str">
        <f t="shared" si="5"/>
        <v/>
      </c>
      <c r="Q167" s="27"/>
      <c r="AH167" s="29"/>
      <c r="AI167" s="29"/>
      <c r="AQ167" s="239" t="str">
        <f t="shared" si="6"/>
        <v/>
      </c>
      <c r="AR167" s="240"/>
      <c r="AS167" s="240"/>
      <c r="AT167" s="241"/>
    </row>
    <row r="168" spans="1:46" ht="17.25" customHeight="1">
      <c r="A168" s="138">
        <v>154</v>
      </c>
      <c r="B168" s="136"/>
      <c r="C168" s="120"/>
      <c r="D168" s="119"/>
      <c r="E168" s="137"/>
      <c r="F168" s="120"/>
      <c r="G168" s="113"/>
      <c r="H168" s="113"/>
      <c r="I168" s="113"/>
      <c r="J168" s="113"/>
      <c r="K168" s="113"/>
      <c r="L168" s="113"/>
      <c r="M168" s="235"/>
      <c r="N168" s="235"/>
      <c r="O168" s="236"/>
      <c r="P168" s="114" t="str">
        <f t="shared" si="5"/>
        <v/>
      </c>
      <c r="Q168" s="27"/>
      <c r="AH168" s="29"/>
      <c r="AI168" s="29"/>
      <c r="AQ168" s="239" t="str">
        <f t="shared" si="6"/>
        <v/>
      </c>
      <c r="AR168" s="240"/>
      <c r="AS168" s="240"/>
      <c r="AT168" s="241"/>
    </row>
    <row r="169" spans="1:46" ht="17.25" customHeight="1">
      <c r="A169" s="138">
        <v>155</v>
      </c>
      <c r="B169" s="136"/>
      <c r="C169" s="120"/>
      <c r="D169" s="119"/>
      <c r="E169" s="137"/>
      <c r="F169" s="120"/>
      <c r="G169" s="113"/>
      <c r="H169" s="113"/>
      <c r="I169" s="113"/>
      <c r="J169" s="113"/>
      <c r="K169" s="113"/>
      <c r="L169" s="113"/>
      <c r="M169" s="235"/>
      <c r="N169" s="235"/>
      <c r="O169" s="236"/>
      <c r="P169" s="114" t="str">
        <f t="shared" si="5"/>
        <v/>
      </c>
      <c r="Q169" s="27"/>
      <c r="AH169" s="29"/>
      <c r="AI169" s="29"/>
      <c r="AQ169" s="239" t="str">
        <f t="shared" si="6"/>
        <v/>
      </c>
      <c r="AR169" s="240"/>
      <c r="AS169" s="240"/>
      <c r="AT169" s="241"/>
    </row>
    <row r="170" spans="1:46" ht="17.25" customHeight="1">
      <c r="A170" s="138">
        <v>156</v>
      </c>
      <c r="B170" s="136"/>
      <c r="C170" s="120"/>
      <c r="D170" s="119"/>
      <c r="E170" s="137"/>
      <c r="F170" s="120"/>
      <c r="G170" s="113"/>
      <c r="H170" s="113"/>
      <c r="I170" s="113"/>
      <c r="J170" s="113"/>
      <c r="K170" s="113"/>
      <c r="L170" s="113"/>
      <c r="M170" s="235"/>
      <c r="N170" s="235"/>
      <c r="O170" s="236"/>
      <c r="P170" s="114" t="str">
        <f t="shared" si="5"/>
        <v/>
      </c>
      <c r="Q170" s="27"/>
      <c r="AH170" s="29"/>
      <c r="AI170" s="29"/>
      <c r="AQ170" s="239" t="str">
        <f t="shared" si="6"/>
        <v/>
      </c>
      <c r="AR170" s="240"/>
      <c r="AS170" s="240"/>
      <c r="AT170" s="241"/>
    </row>
    <row r="171" spans="1:46" ht="17.25" customHeight="1">
      <c r="A171" s="138">
        <v>157</v>
      </c>
      <c r="B171" s="136"/>
      <c r="C171" s="120"/>
      <c r="D171" s="119"/>
      <c r="E171" s="137"/>
      <c r="F171" s="120"/>
      <c r="G171" s="113"/>
      <c r="H171" s="113"/>
      <c r="I171" s="113"/>
      <c r="J171" s="113"/>
      <c r="K171" s="113"/>
      <c r="L171" s="113"/>
      <c r="M171" s="235"/>
      <c r="N171" s="235"/>
      <c r="O171" s="236"/>
      <c r="P171" s="114" t="str">
        <f t="shared" si="5"/>
        <v/>
      </c>
      <c r="Q171" s="27"/>
      <c r="AH171" s="29"/>
      <c r="AI171" s="29"/>
      <c r="AQ171" s="239" t="str">
        <f t="shared" si="6"/>
        <v/>
      </c>
      <c r="AR171" s="240"/>
      <c r="AS171" s="240"/>
      <c r="AT171" s="241"/>
    </row>
    <row r="172" spans="1:46" ht="17.25" customHeight="1">
      <c r="A172" s="138">
        <v>158</v>
      </c>
      <c r="B172" s="136"/>
      <c r="C172" s="120"/>
      <c r="D172" s="119"/>
      <c r="E172" s="137"/>
      <c r="F172" s="120"/>
      <c r="G172" s="113"/>
      <c r="H172" s="113"/>
      <c r="I172" s="113"/>
      <c r="J172" s="113"/>
      <c r="K172" s="113"/>
      <c r="L172" s="113"/>
      <c r="M172" s="235"/>
      <c r="N172" s="235"/>
      <c r="O172" s="236"/>
      <c r="P172" s="114" t="str">
        <f t="shared" si="5"/>
        <v/>
      </c>
      <c r="Q172" s="27"/>
      <c r="AH172" s="29"/>
      <c r="AI172" s="29"/>
      <c r="AQ172" s="239" t="str">
        <f t="shared" si="6"/>
        <v/>
      </c>
      <c r="AR172" s="240"/>
      <c r="AS172" s="240"/>
      <c r="AT172" s="241"/>
    </row>
    <row r="173" spans="1:46" ht="17.25" customHeight="1">
      <c r="A173" s="138">
        <v>159</v>
      </c>
      <c r="B173" s="136"/>
      <c r="C173" s="120"/>
      <c r="D173" s="119"/>
      <c r="E173" s="137"/>
      <c r="F173" s="120"/>
      <c r="G173" s="113"/>
      <c r="H173" s="113"/>
      <c r="I173" s="113"/>
      <c r="J173" s="113"/>
      <c r="K173" s="113"/>
      <c r="L173" s="113"/>
      <c r="M173" s="235"/>
      <c r="N173" s="235"/>
      <c r="O173" s="236"/>
      <c r="P173" s="114" t="str">
        <f t="shared" si="5"/>
        <v/>
      </c>
      <c r="Q173" s="27"/>
      <c r="AH173" s="29"/>
      <c r="AI173" s="29"/>
      <c r="AQ173" s="239" t="str">
        <f t="shared" si="6"/>
        <v/>
      </c>
      <c r="AR173" s="240"/>
      <c r="AS173" s="240"/>
      <c r="AT173" s="241"/>
    </row>
    <row r="174" spans="1:46" ht="17.25" customHeight="1">
      <c r="A174" s="138">
        <v>160</v>
      </c>
      <c r="B174" s="136"/>
      <c r="C174" s="120"/>
      <c r="D174" s="119"/>
      <c r="E174" s="137"/>
      <c r="F174" s="120"/>
      <c r="G174" s="113"/>
      <c r="H174" s="113"/>
      <c r="I174" s="113"/>
      <c r="J174" s="113"/>
      <c r="K174" s="113"/>
      <c r="L174" s="113"/>
      <c r="M174" s="235"/>
      <c r="N174" s="235"/>
      <c r="O174" s="236"/>
      <c r="P174" s="114" t="str">
        <f t="shared" si="5"/>
        <v/>
      </c>
      <c r="Q174" s="27"/>
      <c r="AH174" s="29"/>
      <c r="AI174" s="29"/>
      <c r="AQ174" s="239" t="str">
        <f t="shared" si="6"/>
        <v/>
      </c>
      <c r="AR174" s="240"/>
      <c r="AS174" s="240"/>
      <c r="AT174" s="241"/>
    </row>
    <row r="175" spans="1:46" ht="17.25" customHeight="1">
      <c r="A175" s="138">
        <v>161</v>
      </c>
      <c r="B175" s="136"/>
      <c r="C175" s="120"/>
      <c r="D175" s="119"/>
      <c r="E175" s="137"/>
      <c r="F175" s="120"/>
      <c r="G175" s="113"/>
      <c r="H175" s="113"/>
      <c r="I175" s="113"/>
      <c r="J175" s="113"/>
      <c r="K175" s="113"/>
      <c r="L175" s="113"/>
      <c r="M175" s="235"/>
      <c r="N175" s="235"/>
      <c r="O175" s="236"/>
      <c r="P175" s="114" t="str">
        <f t="shared" si="5"/>
        <v/>
      </c>
      <c r="Q175" s="27"/>
      <c r="AH175" s="29"/>
      <c r="AI175" s="29"/>
      <c r="AQ175" s="239" t="str">
        <f t="shared" si="6"/>
        <v/>
      </c>
      <c r="AR175" s="240"/>
      <c r="AS175" s="240"/>
      <c r="AT175" s="241"/>
    </row>
    <row r="176" spans="1:46" ht="17.25" customHeight="1">
      <c r="A176" s="138">
        <v>162</v>
      </c>
      <c r="B176" s="136"/>
      <c r="C176" s="120"/>
      <c r="D176" s="119"/>
      <c r="E176" s="137"/>
      <c r="F176" s="120"/>
      <c r="G176" s="113"/>
      <c r="H176" s="113"/>
      <c r="I176" s="113"/>
      <c r="J176" s="113"/>
      <c r="K176" s="113"/>
      <c r="L176" s="113"/>
      <c r="M176" s="235"/>
      <c r="N176" s="235"/>
      <c r="O176" s="236"/>
      <c r="P176" s="114" t="str">
        <f t="shared" si="5"/>
        <v/>
      </c>
      <c r="Q176" s="27"/>
      <c r="AH176" s="29"/>
      <c r="AI176" s="29"/>
      <c r="AQ176" s="239" t="str">
        <f t="shared" si="6"/>
        <v/>
      </c>
      <c r="AR176" s="240"/>
      <c r="AS176" s="240"/>
      <c r="AT176" s="241"/>
    </row>
    <row r="177" spans="1:46" ht="17.25" customHeight="1">
      <c r="A177" s="138">
        <v>163</v>
      </c>
      <c r="B177" s="136"/>
      <c r="C177" s="120"/>
      <c r="D177" s="119"/>
      <c r="E177" s="137"/>
      <c r="F177" s="120"/>
      <c r="G177" s="113"/>
      <c r="H177" s="113"/>
      <c r="I177" s="113"/>
      <c r="J177" s="113"/>
      <c r="K177" s="113"/>
      <c r="L177" s="113"/>
      <c r="M177" s="235"/>
      <c r="N177" s="235"/>
      <c r="O177" s="236"/>
      <c r="P177" s="114" t="str">
        <f t="shared" si="5"/>
        <v/>
      </c>
      <c r="Q177" s="27"/>
      <c r="AH177" s="29"/>
      <c r="AI177" s="29"/>
      <c r="AQ177" s="239" t="str">
        <f t="shared" si="6"/>
        <v/>
      </c>
      <c r="AR177" s="240"/>
      <c r="AS177" s="240"/>
      <c r="AT177" s="241"/>
    </row>
    <row r="178" spans="1:46" ht="17.25" customHeight="1">
      <c r="A178" s="138">
        <v>164</v>
      </c>
      <c r="B178" s="136"/>
      <c r="C178" s="120"/>
      <c r="D178" s="119"/>
      <c r="E178" s="137"/>
      <c r="F178" s="120"/>
      <c r="G178" s="113"/>
      <c r="H178" s="113"/>
      <c r="I178" s="113"/>
      <c r="J178" s="113"/>
      <c r="K178" s="113"/>
      <c r="L178" s="113"/>
      <c r="M178" s="235"/>
      <c r="N178" s="235"/>
      <c r="O178" s="236"/>
      <c r="P178" s="114" t="str">
        <f t="shared" si="5"/>
        <v/>
      </c>
      <c r="Q178" s="27"/>
      <c r="AH178" s="29"/>
      <c r="AI178" s="29"/>
      <c r="AQ178" s="239" t="str">
        <f t="shared" si="6"/>
        <v/>
      </c>
      <c r="AR178" s="240"/>
      <c r="AS178" s="240"/>
      <c r="AT178" s="241"/>
    </row>
    <row r="179" spans="1:46" ht="17.25" customHeight="1">
      <c r="A179" s="138">
        <v>165</v>
      </c>
      <c r="B179" s="136"/>
      <c r="C179" s="120"/>
      <c r="D179" s="119"/>
      <c r="E179" s="137"/>
      <c r="F179" s="120"/>
      <c r="G179" s="113"/>
      <c r="H179" s="113"/>
      <c r="I179" s="113"/>
      <c r="J179" s="113"/>
      <c r="K179" s="113"/>
      <c r="L179" s="113"/>
      <c r="M179" s="235"/>
      <c r="N179" s="235"/>
      <c r="O179" s="236"/>
      <c r="P179" s="114" t="str">
        <f t="shared" si="5"/>
        <v/>
      </c>
      <c r="Q179" s="27"/>
      <c r="AH179" s="29"/>
      <c r="AI179" s="29"/>
      <c r="AQ179" s="239" t="str">
        <f t="shared" si="6"/>
        <v/>
      </c>
      <c r="AR179" s="240"/>
      <c r="AS179" s="240"/>
      <c r="AT179" s="241"/>
    </row>
    <row r="180" spans="1:46" ht="17.25" customHeight="1">
      <c r="A180" s="138">
        <v>166</v>
      </c>
      <c r="B180" s="136"/>
      <c r="C180" s="120"/>
      <c r="D180" s="119"/>
      <c r="E180" s="137"/>
      <c r="F180" s="120"/>
      <c r="G180" s="113"/>
      <c r="H180" s="113"/>
      <c r="I180" s="113"/>
      <c r="J180" s="113"/>
      <c r="K180" s="113"/>
      <c r="L180" s="113"/>
      <c r="M180" s="235"/>
      <c r="N180" s="235"/>
      <c r="O180" s="236"/>
      <c r="P180" s="114" t="str">
        <f t="shared" si="5"/>
        <v/>
      </c>
      <c r="Q180" s="27"/>
      <c r="AH180" s="29"/>
      <c r="AI180" s="29"/>
      <c r="AQ180" s="239" t="str">
        <f t="shared" si="6"/>
        <v/>
      </c>
      <c r="AR180" s="240"/>
      <c r="AS180" s="240"/>
      <c r="AT180" s="241"/>
    </row>
    <row r="181" spans="1:46" ht="17.25" customHeight="1">
      <c r="A181" s="138">
        <v>167</v>
      </c>
      <c r="B181" s="136"/>
      <c r="C181" s="120"/>
      <c r="D181" s="119"/>
      <c r="E181" s="137"/>
      <c r="F181" s="120"/>
      <c r="G181" s="113"/>
      <c r="H181" s="113"/>
      <c r="I181" s="113"/>
      <c r="J181" s="113"/>
      <c r="K181" s="113"/>
      <c r="L181" s="113"/>
      <c r="M181" s="235"/>
      <c r="N181" s="235"/>
      <c r="O181" s="236"/>
      <c r="P181" s="114" t="str">
        <f t="shared" si="5"/>
        <v/>
      </c>
      <c r="Q181" s="27"/>
      <c r="AH181" s="29"/>
      <c r="AI181" s="29"/>
      <c r="AQ181" s="239" t="str">
        <f t="shared" si="6"/>
        <v/>
      </c>
      <c r="AR181" s="240"/>
      <c r="AS181" s="240"/>
      <c r="AT181" s="241"/>
    </row>
    <row r="182" spans="1:46" ht="17.25" customHeight="1">
      <c r="A182" s="138">
        <v>168</v>
      </c>
      <c r="B182" s="136"/>
      <c r="C182" s="120"/>
      <c r="D182" s="119"/>
      <c r="E182" s="137"/>
      <c r="F182" s="120"/>
      <c r="G182" s="113"/>
      <c r="H182" s="113"/>
      <c r="I182" s="113"/>
      <c r="J182" s="113"/>
      <c r="K182" s="113"/>
      <c r="L182" s="113"/>
      <c r="M182" s="235"/>
      <c r="N182" s="235"/>
      <c r="O182" s="236"/>
      <c r="P182" s="114" t="str">
        <f t="shared" si="5"/>
        <v/>
      </c>
      <c r="Q182" s="27"/>
      <c r="AH182" s="29"/>
      <c r="AI182" s="29"/>
      <c r="AQ182" s="239" t="str">
        <f t="shared" si="6"/>
        <v/>
      </c>
      <c r="AR182" s="240"/>
      <c r="AS182" s="240"/>
      <c r="AT182" s="241"/>
    </row>
    <row r="183" spans="1:46" ht="17.25" customHeight="1">
      <c r="A183" s="138">
        <v>169</v>
      </c>
      <c r="B183" s="136"/>
      <c r="C183" s="120"/>
      <c r="D183" s="119"/>
      <c r="E183" s="137"/>
      <c r="F183" s="120"/>
      <c r="G183" s="113"/>
      <c r="H183" s="113"/>
      <c r="I183" s="113"/>
      <c r="J183" s="113"/>
      <c r="K183" s="113"/>
      <c r="L183" s="113"/>
      <c r="M183" s="235"/>
      <c r="N183" s="235"/>
      <c r="O183" s="236"/>
      <c r="P183" s="114" t="str">
        <f t="shared" si="5"/>
        <v/>
      </c>
      <c r="Q183" s="27"/>
      <c r="AH183" s="29"/>
      <c r="AI183" s="29"/>
      <c r="AQ183" s="239" t="str">
        <f t="shared" si="6"/>
        <v/>
      </c>
      <c r="AR183" s="240"/>
      <c r="AS183" s="240"/>
      <c r="AT183" s="241"/>
    </row>
    <row r="184" spans="1:46" ht="17.25" customHeight="1">
      <c r="A184" s="138">
        <v>170</v>
      </c>
      <c r="B184" s="136"/>
      <c r="C184" s="120"/>
      <c r="D184" s="119"/>
      <c r="E184" s="137"/>
      <c r="F184" s="120"/>
      <c r="G184" s="113"/>
      <c r="H184" s="113"/>
      <c r="I184" s="113"/>
      <c r="J184" s="113"/>
      <c r="K184" s="113"/>
      <c r="L184" s="113"/>
      <c r="M184" s="235"/>
      <c r="N184" s="235"/>
      <c r="O184" s="236"/>
      <c r="P184" s="114" t="str">
        <f t="shared" si="5"/>
        <v/>
      </c>
      <c r="Q184" s="27"/>
      <c r="AH184" s="29"/>
      <c r="AI184" s="29"/>
      <c r="AQ184" s="239" t="str">
        <f t="shared" si="6"/>
        <v/>
      </c>
      <c r="AR184" s="240"/>
      <c r="AS184" s="240"/>
      <c r="AT184" s="241"/>
    </row>
    <row r="185" spans="1:46" ht="17.25" customHeight="1">
      <c r="A185" s="138">
        <v>171</v>
      </c>
      <c r="B185" s="136"/>
      <c r="C185" s="120"/>
      <c r="D185" s="119"/>
      <c r="E185" s="137"/>
      <c r="F185" s="120"/>
      <c r="G185" s="113"/>
      <c r="H185" s="113"/>
      <c r="I185" s="113"/>
      <c r="J185" s="113"/>
      <c r="K185" s="113"/>
      <c r="L185" s="113"/>
      <c r="M185" s="235"/>
      <c r="N185" s="235"/>
      <c r="O185" s="236"/>
      <c r="P185" s="114" t="str">
        <f t="shared" si="5"/>
        <v/>
      </c>
      <c r="Q185" s="27"/>
      <c r="AH185" s="29"/>
      <c r="AI185" s="29"/>
      <c r="AQ185" s="239" t="str">
        <f t="shared" si="6"/>
        <v/>
      </c>
      <c r="AR185" s="240"/>
      <c r="AS185" s="240"/>
      <c r="AT185" s="241"/>
    </row>
    <row r="186" spans="1:46" ht="17.25" customHeight="1">
      <c r="A186" s="138">
        <v>172</v>
      </c>
      <c r="B186" s="136"/>
      <c r="C186" s="120"/>
      <c r="D186" s="119"/>
      <c r="E186" s="137"/>
      <c r="F186" s="120"/>
      <c r="G186" s="113"/>
      <c r="H186" s="113"/>
      <c r="I186" s="113"/>
      <c r="J186" s="113"/>
      <c r="K186" s="113"/>
      <c r="L186" s="113"/>
      <c r="M186" s="235"/>
      <c r="N186" s="235"/>
      <c r="O186" s="236"/>
      <c r="P186" s="114" t="str">
        <f t="shared" si="5"/>
        <v/>
      </c>
      <c r="Q186" s="27"/>
      <c r="AH186" s="29"/>
      <c r="AI186" s="29"/>
      <c r="AQ186" s="239" t="str">
        <f t="shared" si="6"/>
        <v/>
      </c>
      <c r="AR186" s="240"/>
      <c r="AS186" s="240"/>
      <c r="AT186" s="241"/>
    </row>
    <row r="187" spans="1:46" ht="17.25" customHeight="1">
      <c r="A187" s="138">
        <v>173</v>
      </c>
      <c r="B187" s="136"/>
      <c r="C187" s="120"/>
      <c r="D187" s="119"/>
      <c r="E187" s="137"/>
      <c r="F187" s="120"/>
      <c r="G187" s="113"/>
      <c r="H187" s="113"/>
      <c r="I187" s="113"/>
      <c r="J187" s="113"/>
      <c r="K187" s="113"/>
      <c r="L187" s="113"/>
      <c r="M187" s="235"/>
      <c r="N187" s="235"/>
      <c r="O187" s="236"/>
      <c r="P187" s="114" t="str">
        <f t="shared" si="5"/>
        <v/>
      </c>
      <c r="Q187" s="27"/>
      <c r="AH187" s="29"/>
      <c r="AI187" s="29"/>
      <c r="AQ187" s="239" t="str">
        <f t="shared" si="6"/>
        <v/>
      </c>
      <c r="AR187" s="240"/>
      <c r="AS187" s="240"/>
      <c r="AT187" s="241"/>
    </row>
    <row r="188" spans="1:46" ht="17.25" customHeight="1">
      <c r="A188" s="138">
        <v>174</v>
      </c>
      <c r="B188" s="136"/>
      <c r="C188" s="120"/>
      <c r="D188" s="119"/>
      <c r="E188" s="137"/>
      <c r="F188" s="120"/>
      <c r="G188" s="113"/>
      <c r="H188" s="113"/>
      <c r="I188" s="113"/>
      <c r="J188" s="113"/>
      <c r="K188" s="113"/>
      <c r="L188" s="113"/>
      <c r="M188" s="235"/>
      <c r="N188" s="235"/>
      <c r="O188" s="236"/>
      <c r="P188" s="114" t="str">
        <f t="shared" si="5"/>
        <v/>
      </c>
      <c r="Q188" s="27"/>
      <c r="AH188" s="29"/>
      <c r="AI188" s="29"/>
      <c r="AQ188" s="239" t="str">
        <f t="shared" si="6"/>
        <v/>
      </c>
      <c r="AR188" s="240"/>
      <c r="AS188" s="240"/>
      <c r="AT188" s="241"/>
    </row>
    <row r="189" spans="1:46" ht="17.25" customHeight="1">
      <c r="A189" s="138">
        <v>175</v>
      </c>
      <c r="B189" s="136"/>
      <c r="C189" s="120"/>
      <c r="D189" s="119"/>
      <c r="E189" s="137"/>
      <c r="F189" s="120"/>
      <c r="G189" s="113"/>
      <c r="H189" s="113"/>
      <c r="I189" s="113"/>
      <c r="J189" s="113"/>
      <c r="K189" s="113"/>
      <c r="L189" s="113"/>
      <c r="M189" s="235"/>
      <c r="N189" s="235"/>
      <c r="O189" s="236"/>
      <c r="P189" s="114" t="str">
        <f t="shared" si="5"/>
        <v/>
      </c>
      <c r="Q189" s="27"/>
      <c r="AH189" s="29"/>
      <c r="AI189" s="29"/>
      <c r="AQ189" s="239" t="str">
        <f t="shared" si="6"/>
        <v/>
      </c>
      <c r="AR189" s="240"/>
      <c r="AS189" s="240"/>
      <c r="AT189" s="241"/>
    </row>
    <row r="190" spans="1:46" ht="17.25" customHeight="1">
      <c r="A190" s="138">
        <v>176</v>
      </c>
      <c r="B190" s="136"/>
      <c r="C190" s="120"/>
      <c r="D190" s="119"/>
      <c r="E190" s="137"/>
      <c r="F190" s="120"/>
      <c r="G190" s="113"/>
      <c r="H190" s="113"/>
      <c r="I190" s="113"/>
      <c r="J190" s="113"/>
      <c r="K190" s="113"/>
      <c r="L190" s="113"/>
      <c r="M190" s="235"/>
      <c r="N190" s="235"/>
      <c r="O190" s="236"/>
      <c r="P190" s="114" t="str">
        <f t="shared" si="5"/>
        <v/>
      </c>
      <c r="Q190" s="27"/>
      <c r="AH190" s="29"/>
      <c r="AI190" s="29"/>
      <c r="AQ190" s="239" t="str">
        <f t="shared" si="6"/>
        <v/>
      </c>
      <c r="AR190" s="240"/>
      <c r="AS190" s="240"/>
      <c r="AT190" s="241"/>
    </row>
    <row r="191" spans="1:46" ht="17.25" customHeight="1">
      <c r="A191" s="138">
        <v>177</v>
      </c>
      <c r="B191" s="136"/>
      <c r="C191" s="120"/>
      <c r="D191" s="119"/>
      <c r="E191" s="137"/>
      <c r="F191" s="120"/>
      <c r="G191" s="113"/>
      <c r="H191" s="113"/>
      <c r="I191" s="113"/>
      <c r="J191" s="113"/>
      <c r="K191" s="113"/>
      <c r="L191" s="113"/>
      <c r="M191" s="235"/>
      <c r="N191" s="235"/>
      <c r="O191" s="236"/>
      <c r="P191" s="114" t="str">
        <f t="shared" si="5"/>
        <v/>
      </c>
      <c r="Q191" s="27"/>
      <c r="AH191" s="29"/>
      <c r="AI191" s="29"/>
      <c r="AQ191" s="239" t="str">
        <f t="shared" si="6"/>
        <v/>
      </c>
      <c r="AR191" s="240"/>
      <c r="AS191" s="240"/>
      <c r="AT191" s="241"/>
    </row>
    <row r="192" spans="1:46" ht="17.25" customHeight="1">
      <c r="A192" s="138">
        <v>178</v>
      </c>
      <c r="B192" s="136"/>
      <c r="C192" s="120"/>
      <c r="D192" s="119"/>
      <c r="E192" s="137"/>
      <c r="F192" s="120"/>
      <c r="G192" s="113"/>
      <c r="H192" s="113"/>
      <c r="I192" s="113"/>
      <c r="J192" s="113"/>
      <c r="K192" s="113"/>
      <c r="L192" s="113"/>
      <c r="M192" s="235"/>
      <c r="N192" s="235"/>
      <c r="O192" s="236"/>
      <c r="P192" s="114" t="str">
        <f t="shared" si="5"/>
        <v/>
      </c>
      <c r="Q192" s="27"/>
      <c r="AH192" s="29"/>
      <c r="AI192" s="29"/>
      <c r="AQ192" s="239" t="str">
        <f t="shared" si="6"/>
        <v/>
      </c>
      <c r="AR192" s="240"/>
      <c r="AS192" s="240"/>
      <c r="AT192" s="241"/>
    </row>
    <row r="193" spans="1:46" ht="17.25" customHeight="1">
      <c r="A193" s="138">
        <v>179</v>
      </c>
      <c r="B193" s="136"/>
      <c r="C193" s="120"/>
      <c r="D193" s="119"/>
      <c r="E193" s="137"/>
      <c r="F193" s="120"/>
      <c r="G193" s="113"/>
      <c r="H193" s="113"/>
      <c r="I193" s="113"/>
      <c r="J193" s="113"/>
      <c r="K193" s="113"/>
      <c r="L193" s="113"/>
      <c r="M193" s="235"/>
      <c r="N193" s="235"/>
      <c r="O193" s="236"/>
      <c r="P193" s="114" t="str">
        <f t="shared" si="5"/>
        <v/>
      </c>
      <c r="Q193" s="27"/>
      <c r="AH193" s="29"/>
      <c r="AI193" s="29"/>
      <c r="AQ193" s="239" t="str">
        <f t="shared" si="6"/>
        <v/>
      </c>
      <c r="AR193" s="240"/>
      <c r="AS193" s="240"/>
      <c r="AT193" s="241"/>
    </row>
    <row r="194" spans="1:46" ht="17.25" customHeight="1">
      <c r="A194" s="138">
        <v>180</v>
      </c>
      <c r="B194" s="136"/>
      <c r="C194" s="120"/>
      <c r="D194" s="119"/>
      <c r="E194" s="137"/>
      <c r="F194" s="120"/>
      <c r="G194" s="113"/>
      <c r="H194" s="113"/>
      <c r="I194" s="113"/>
      <c r="J194" s="113"/>
      <c r="K194" s="113"/>
      <c r="L194" s="113"/>
      <c r="M194" s="235"/>
      <c r="N194" s="235"/>
      <c r="O194" s="236"/>
      <c r="P194" s="114" t="str">
        <f t="shared" si="5"/>
        <v/>
      </c>
      <c r="Q194" s="27"/>
      <c r="AH194" s="29"/>
      <c r="AI194" s="29"/>
      <c r="AQ194" s="239" t="str">
        <f t="shared" si="6"/>
        <v/>
      </c>
      <c r="AR194" s="240"/>
      <c r="AS194" s="240"/>
      <c r="AT194" s="241"/>
    </row>
    <row r="195" spans="1:46" ht="17.25" customHeight="1">
      <c r="A195" s="138">
        <v>181</v>
      </c>
      <c r="B195" s="136"/>
      <c r="C195" s="120"/>
      <c r="D195" s="119"/>
      <c r="E195" s="137"/>
      <c r="F195" s="120"/>
      <c r="G195" s="113"/>
      <c r="H195" s="113"/>
      <c r="I195" s="113"/>
      <c r="J195" s="113"/>
      <c r="K195" s="113"/>
      <c r="L195" s="113"/>
      <c r="M195" s="235"/>
      <c r="N195" s="235"/>
      <c r="O195" s="236"/>
      <c r="P195" s="114" t="str">
        <f t="shared" si="5"/>
        <v/>
      </c>
      <c r="Q195" s="27"/>
      <c r="AH195" s="29"/>
      <c r="AI195" s="29"/>
      <c r="AQ195" s="239" t="str">
        <f t="shared" si="6"/>
        <v/>
      </c>
      <c r="AR195" s="240"/>
      <c r="AS195" s="240"/>
      <c r="AT195" s="241"/>
    </row>
    <row r="196" spans="1:46" ht="17.25" customHeight="1">
      <c r="A196" s="138">
        <v>182</v>
      </c>
      <c r="B196" s="136"/>
      <c r="C196" s="120"/>
      <c r="D196" s="119"/>
      <c r="E196" s="137"/>
      <c r="F196" s="120"/>
      <c r="G196" s="113"/>
      <c r="H196" s="113"/>
      <c r="I196" s="113"/>
      <c r="J196" s="113"/>
      <c r="K196" s="113"/>
      <c r="L196" s="113"/>
      <c r="M196" s="235"/>
      <c r="N196" s="235"/>
      <c r="O196" s="236"/>
      <c r="P196" s="114" t="str">
        <f t="shared" si="5"/>
        <v/>
      </c>
      <c r="Q196" s="27"/>
      <c r="AH196" s="29"/>
      <c r="AI196" s="29"/>
      <c r="AQ196" s="239" t="str">
        <f t="shared" si="6"/>
        <v/>
      </c>
      <c r="AR196" s="240"/>
      <c r="AS196" s="240"/>
      <c r="AT196" s="241"/>
    </row>
    <row r="197" spans="1:46" ht="17.25" customHeight="1">
      <c r="A197" s="138">
        <v>183</v>
      </c>
      <c r="B197" s="136"/>
      <c r="C197" s="120"/>
      <c r="D197" s="119"/>
      <c r="E197" s="137"/>
      <c r="F197" s="120"/>
      <c r="G197" s="113"/>
      <c r="H197" s="113"/>
      <c r="I197" s="113"/>
      <c r="J197" s="113"/>
      <c r="K197" s="113"/>
      <c r="L197" s="113"/>
      <c r="M197" s="235"/>
      <c r="N197" s="235"/>
      <c r="O197" s="236"/>
      <c r="P197" s="114" t="str">
        <f t="shared" si="5"/>
        <v/>
      </c>
      <c r="Q197" s="27"/>
      <c r="AH197" s="29"/>
      <c r="AI197" s="29"/>
      <c r="AQ197" s="239" t="str">
        <f t="shared" si="6"/>
        <v/>
      </c>
      <c r="AR197" s="240"/>
      <c r="AS197" s="240"/>
      <c r="AT197" s="241"/>
    </row>
    <row r="198" spans="1:46" ht="17.25" customHeight="1">
      <c r="A198" s="138">
        <v>184</v>
      </c>
      <c r="B198" s="136"/>
      <c r="C198" s="120"/>
      <c r="D198" s="119"/>
      <c r="E198" s="137"/>
      <c r="F198" s="120"/>
      <c r="G198" s="113"/>
      <c r="H198" s="113"/>
      <c r="I198" s="113"/>
      <c r="J198" s="113"/>
      <c r="K198" s="113"/>
      <c r="L198" s="113"/>
      <c r="M198" s="235"/>
      <c r="N198" s="235"/>
      <c r="O198" s="236"/>
      <c r="P198" s="114" t="str">
        <f t="shared" si="5"/>
        <v/>
      </c>
      <c r="Q198" s="27"/>
      <c r="AH198" s="29"/>
      <c r="AI198" s="29"/>
      <c r="AQ198" s="239" t="str">
        <f t="shared" si="6"/>
        <v/>
      </c>
      <c r="AR198" s="240"/>
      <c r="AS198" s="240"/>
      <c r="AT198" s="241"/>
    </row>
    <row r="199" spans="1:46" ht="17.25" customHeight="1">
      <c r="A199" s="138">
        <v>185</v>
      </c>
      <c r="B199" s="136"/>
      <c r="C199" s="120"/>
      <c r="D199" s="119"/>
      <c r="E199" s="137"/>
      <c r="F199" s="120"/>
      <c r="G199" s="113"/>
      <c r="H199" s="113"/>
      <c r="I199" s="113"/>
      <c r="J199" s="113"/>
      <c r="K199" s="113"/>
      <c r="L199" s="113"/>
      <c r="M199" s="235"/>
      <c r="N199" s="235"/>
      <c r="O199" s="236"/>
      <c r="P199" s="114" t="str">
        <f t="shared" si="5"/>
        <v/>
      </c>
      <c r="Q199" s="27"/>
      <c r="AH199" s="29"/>
      <c r="AI199" s="29"/>
      <c r="AQ199" s="239" t="str">
        <f t="shared" si="6"/>
        <v/>
      </c>
      <c r="AR199" s="240"/>
      <c r="AS199" s="240"/>
      <c r="AT199" s="241"/>
    </row>
    <row r="200" spans="1:46" ht="17.25" customHeight="1">
      <c r="A200" s="138">
        <v>186</v>
      </c>
      <c r="B200" s="136"/>
      <c r="C200" s="120"/>
      <c r="D200" s="119"/>
      <c r="E200" s="137"/>
      <c r="F200" s="120"/>
      <c r="G200" s="113"/>
      <c r="H200" s="113"/>
      <c r="I200" s="113"/>
      <c r="J200" s="113"/>
      <c r="K200" s="113"/>
      <c r="L200" s="113"/>
      <c r="M200" s="235"/>
      <c r="N200" s="235"/>
      <c r="O200" s="236"/>
      <c r="P200" s="114" t="str">
        <f t="shared" si="5"/>
        <v/>
      </c>
      <c r="Q200" s="27"/>
      <c r="AH200" s="29"/>
      <c r="AI200" s="29"/>
      <c r="AQ200" s="239" t="str">
        <f t="shared" si="6"/>
        <v/>
      </c>
      <c r="AR200" s="240"/>
      <c r="AS200" s="240"/>
      <c r="AT200" s="241"/>
    </row>
    <row r="201" spans="1:46" ht="17.25" customHeight="1">
      <c r="A201" s="138">
        <v>187</v>
      </c>
      <c r="B201" s="136"/>
      <c r="C201" s="120"/>
      <c r="D201" s="119"/>
      <c r="E201" s="137"/>
      <c r="F201" s="120"/>
      <c r="G201" s="113"/>
      <c r="H201" s="113"/>
      <c r="I201" s="113"/>
      <c r="J201" s="113"/>
      <c r="K201" s="113"/>
      <c r="L201" s="113"/>
      <c r="M201" s="235"/>
      <c r="N201" s="235"/>
      <c r="O201" s="236"/>
      <c r="P201" s="114" t="str">
        <f t="shared" si="5"/>
        <v/>
      </c>
      <c r="Q201" s="27"/>
      <c r="AH201" s="29"/>
      <c r="AI201" s="29"/>
      <c r="AQ201" s="239" t="str">
        <f t="shared" si="6"/>
        <v/>
      </c>
      <c r="AR201" s="240"/>
      <c r="AS201" s="240"/>
      <c r="AT201" s="241"/>
    </row>
    <row r="202" spans="1:46" ht="17.25" customHeight="1">
      <c r="A202" s="138">
        <v>188</v>
      </c>
      <c r="B202" s="136"/>
      <c r="C202" s="120"/>
      <c r="D202" s="119"/>
      <c r="E202" s="137"/>
      <c r="F202" s="120"/>
      <c r="G202" s="113"/>
      <c r="H202" s="113"/>
      <c r="I202" s="113"/>
      <c r="J202" s="113"/>
      <c r="K202" s="113"/>
      <c r="L202" s="113"/>
      <c r="M202" s="235"/>
      <c r="N202" s="235"/>
      <c r="O202" s="236"/>
      <c r="P202" s="114" t="str">
        <f t="shared" si="5"/>
        <v/>
      </c>
      <c r="Q202" s="27"/>
      <c r="AH202" s="29"/>
      <c r="AI202" s="29"/>
      <c r="AQ202" s="239" t="str">
        <f t="shared" si="6"/>
        <v/>
      </c>
      <c r="AR202" s="240"/>
      <c r="AS202" s="240"/>
      <c r="AT202" s="241"/>
    </row>
    <row r="203" spans="1:46" ht="17.25" customHeight="1">
      <c r="A203" s="138">
        <v>189</v>
      </c>
      <c r="B203" s="136"/>
      <c r="C203" s="120"/>
      <c r="D203" s="119"/>
      <c r="E203" s="137"/>
      <c r="F203" s="120"/>
      <c r="G203" s="113"/>
      <c r="H203" s="113"/>
      <c r="I203" s="113"/>
      <c r="J203" s="113"/>
      <c r="K203" s="113"/>
      <c r="L203" s="113"/>
      <c r="M203" s="235"/>
      <c r="N203" s="235"/>
      <c r="O203" s="236"/>
      <c r="P203" s="114" t="str">
        <f t="shared" si="5"/>
        <v/>
      </c>
      <c r="Q203" s="27"/>
      <c r="AH203" s="29"/>
      <c r="AI203" s="29"/>
      <c r="AQ203" s="239" t="str">
        <f t="shared" si="6"/>
        <v/>
      </c>
      <c r="AR203" s="240"/>
      <c r="AS203" s="240"/>
      <c r="AT203" s="241"/>
    </row>
    <row r="204" spans="1:46" ht="17.25" customHeight="1">
      <c r="A204" s="138">
        <v>190</v>
      </c>
      <c r="B204" s="136"/>
      <c r="C204" s="120"/>
      <c r="D204" s="119"/>
      <c r="E204" s="137"/>
      <c r="F204" s="120"/>
      <c r="G204" s="113"/>
      <c r="H204" s="113"/>
      <c r="I204" s="113"/>
      <c r="J204" s="113"/>
      <c r="K204" s="113"/>
      <c r="L204" s="113"/>
      <c r="M204" s="235"/>
      <c r="N204" s="235"/>
      <c r="O204" s="236"/>
      <c r="P204" s="114" t="str">
        <f t="shared" si="5"/>
        <v/>
      </c>
      <c r="Q204" s="27"/>
      <c r="AH204" s="29"/>
      <c r="AI204" s="29"/>
      <c r="AQ204" s="239" t="str">
        <f t="shared" si="6"/>
        <v/>
      </c>
      <c r="AR204" s="240"/>
      <c r="AS204" s="240"/>
      <c r="AT204" s="241"/>
    </row>
    <row r="205" spans="1:46" ht="17.25" customHeight="1">
      <c r="A205" s="138">
        <v>191</v>
      </c>
      <c r="B205" s="136"/>
      <c r="C205" s="120"/>
      <c r="D205" s="119"/>
      <c r="E205" s="137"/>
      <c r="F205" s="120"/>
      <c r="G205" s="113"/>
      <c r="H205" s="113"/>
      <c r="I205" s="113"/>
      <c r="J205" s="113"/>
      <c r="K205" s="113"/>
      <c r="L205" s="113"/>
      <c r="M205" s="235"/>
      <c r="N205" s="235"/>
      <c r="O205" s="236"/>
      <c r="P205" s="114" t="str">
        <f t="shared" si="5"/>
        <v/>
      </c>
      <c r="Q205" s="27"/>
      <c r="AH205" s="29"/>
      <c r="AI205" s="29"/>
      <c r="AQ205" s="239" t="str">
        <f t="shared" si="6"/>
        <v/>
      </c>
      <c r="AR205" s="240"/>
      <c r="AS205" s="240"/>
      <c r="AT205" s="241"/>
    </row>
    <row r="206" spans="1:46" ht="17.25" customHeight="1">
      <c r="A206" s="138">
        <v>192</v>
      </c>
      <c r="B206" s="136"/>
      <c r="C206" s="120"/>
      <c r="D206" s="119"/>
      <c r="E206" s="137"/>
      <c r="F206" s="120"/>
      <c r="G206" s="113"/>
      <c r="H206" s="113"/>
      <c r="I206" s="113"/>
      <c r="J206" s="113"/>
      <c r="K206" s="113"/>
      <c r="L206" s="113"/>
      <c r="M206" s="235"/>
      <c r="N206" s="235"/>
      <c r="O206" s="236"/>
      <c r="P206" s="114" t="str">
        <f t="shared" si="5"/>
        <v/>
      </c>
      <c r="Q206" s="27"/>
      <c r="AH206" s="29"/>
      <c r="AI206" s="29"/>
      <c r="AQ206" s="239" t="str">
        <f t="shared" si="6"/>
        <v/>
      </c>
      <c r="AR206" s="240"/>
      <c r="AS206" s="240"/>
      <c r="AT206" s="241"/>
    </row>
    <row r="207" spans="1:46" ht="17.25" customHeight="1">
      <c r="A207" s="138">
        <v>193</v>
      </c>
      <c r="B207" s="136"/>
      <c r="C207" s="120"/>
      <c r="D207" s="119"/>
      <c r="E207" s="137"/>
      <c r="F207" s="120"/>
      <c r="G207" s="113"/>
      <c r="H207" s="113"/>
      <c r="I207" s="113"/>
      <c r="J207" s="113"/>
      <c r="K207" s="113"/>
      <c r="L207" s="113"/>
      <c r="M207" s="235"/>
      <c r="N207" s="235"/>
      <c r="O207" s="236"/>
      <c r="P207" s="114" t="str">
        <f t="shared" ref="P207:P270" si="7">IFERROR(VLOOKUP(AQ207,$AI$15:$AP$66,2,FALSE),"")</f>
        <v/>
      </c>
      <c r="Q207" s="27"/>
      <c r="AH207" s="29"/>
      <c r="AI207" s="29"/>
      <c r="AQ207" s="239" t="str">
        <f t="shared" ref="AQ207:AQ270" si="8">C207&amp;D207&amp;F207</f>
        <v/>
      </c>
      <c r="AR207" s="240"/>
      <c r="AS207" s="240"/>
      <c r="AT207" s="241"/>
    </row>
    <row r="208" spans="1:46" ht="17.25" customHeight="1">
      <c r="A208" s="138">
        <v>194</v>
      </c>
      <c r="B208" s="136"/>
      <c r="C208" s="120"/>
      <c r="D208" s="119"/>
      <c r="E208" s="137"/>
      <c r="F208" s="120"/>
      <c r="G208" s="113"/>
      <c r="H208" s="113"/>
      <c r="I208" s="113"/>
      <c r="J208" s="113"/>
      <c r="K208" s="113"/>
      <c r="L208" s="113"/>
      <c r="M208" s="235"/>
      <c r="N208" s="235"/>
      <c r="O208" s="236"/>
      <c r="P208" s="114" t="str">
        <f t="shared" si="7"/>
        <v/>
      </c>
      <c r="Q208" s="27"/>
      <c r="AH208" s="29"/>
      <c r="AI208" s="29"/>
      <c r="AQ208" s="239" t="str">
        <f t="shared" si="8"/>
        <v/>
      </c>
      <c r="AR208" s="240"/>
      <c r="AS208" s="240"/>
      <c r="AT208" s="241"/>
    </row>
    <row r="209" spans="1:46" ht="17.25" customHeight="1">
      <c r="A209" s="138">
        <v>195</v>
      </c>
      <c r="B209" s="136"/>
      <c r="C209" s="120"/>
      <c r="D209" s="119"/>
      <c r="E209" s="137"/>
      <c r="F209" s="120"/>
      <c r="G209" s="113"/>
      <c r="H209" s="113"/>
      <c r="I209" s="113"/>
      <c r="J209" s="113"/>
      <c r="K209" s="113"/>
      <c r="L209" s="113"/>
      <c r="M209" s="235"/>
      <c r="N209" s="235"/>
      <c r="O209" s="236"/>
      <c r="P209" s="114" t="str">
        <f t="shared" si="7"/>
        <v/>
      </c>
      <c r="Q209" s="27"/>
      <c r="AH209" s="29"/>
      <c r="AI209" s="29"/>
      <c r="AQ209" s="239" t="str">
        <f t="shared" si="8"/>
        <v/>
      </c>
      <c r="AR209" s="240"/>
      <c r="AS209" s="240"/>
      <c r="AT209" s="241"/>
    </row>
    <row r="210" spans="1:46" ht="17.25" customHeight="1">
      <c r="A210" s="138">
        <v>196</v>
      </c>
      <c r="B210" s="136"/>
      <c r="C210" s="120"/>
      <c r="D210" s="119"/>
      <c r="E210" s="137"/>
      <c r="F210" s="120"/>
      <c r="G210" s="113"/>
      <c r="H210" s="113"/>
      <c r="I210" s="113"/>
      <c r="J210" s="113"/>
      <c r="K210" s="113"/>
      <c r="L210" s="113"/>
      <c r="M210" s="235"/>
      <c r="N210" s="235"/>
      <c r="O210" s="236"/>
      <c r="P210" s="114" t="str">
        <f t="shared" si="7"/>
        <v/>
      </c>
      <c r="Q210" s="27"/>
      <c r="AH210" s="29"/>
      <c r="AI210" s="29"/>
      <c r="AQ210" s="239" t="str">
        <f t="shared" si="8"/>
        <v/>
      </c>
      <c r="AR210" s="240"/>
      <c r="AS210" s="240"/>
      <c r="AT210" s="241"/>
    </row>
    <row r="211" spans="1:46" ht="17.25" customHeight="1">
      <c r="A211" s="138">
        <v>197</v>
      </c>
      <c r="B211" s="136"/>
      <c r="C211" s="120"/>
      <c r="D211" s="119"/>
      <c r="E211" s="137"/>
      <c r="F211" s="120"/>
      <c r="G211" s="113"/>
      <c r="H211" s="113"/>
      <c r="I211" s="113"/>
      <c r="J211" s="113"/>
      <c r="K211" s="113"/>
      <c r="L211" s="113"/>
      <c r="M211" s="235"/>
      <c r="N211" s="235"/>
      <c r="O211" s="236"/>
      <c r="P211" s="114" t="str">
        <f t="shared" si="7"/>
        <v/>
      </c>
      <c r="Q211" s="27"/>
      <c r="AH211" s="29"/>
      <c r="AI211" s="29"/>
      <c r="AQ211" s="239" t="str">
        <f t="shared" si="8"/>
        <v/>
      </c>
      <c r="AR211" s="240"/>
      <c r="AS211" s="240"/>
      <c r="AT211" s="241"/>
    </row>
    <row r="212" spans="1:46" ht="17.25" customHeight="1">
      <c r="A212" s="138">
        <v>198</v>
      </c>
      <c r="B212" s="136"/>
      <c r="C212" s="120"/>
      <c r="D212" s="119"/>
      <c r="E212" s="137"/>
      <c r="F212" s="120"/>
      <c r="G212" s="113"/>
      <c r="H212" s="113"/>
      <c r="I212" s="113"/>
      <c r="J212" s="113"/>
      <c r="K212" s="113"/>
      <c r="L212" s="113"/>
      <c r="M212" s="235"/>
      <c r="N212" s="235"/>
      <c r="O212" s="236"/>
      <c r="P212" s="114" t="str">
        <f t="shared" si="7"/>
        <v/>
      </c>
      <c r="Q212" s="27"/>
      <c r="AH212" s="29"/>
      <c r="AI212" s="29"/>
      <c r="AQ212" s="239" t="str">
        <f t="shared" si="8"/>
        <v/>
      </c>
      <c r="AR212" s="240"/>
      <c r="AS212" s="240"/>
      <c r="AT212" s="241"/>
    </row>
    <row r="213" spans="1:46" ht="17.25" customHeight="1">
      <c r="A213" s="138">
        <v>199</v>
      </c>
      <c r="B213" s="136"/>
      <c r="C213" s="120"/>
      <c r="D213" s="119"/>
      <c r="E213" s="137"/>
      <c r="F213" s="120"/>
      <c r="G213" s="113"/>
      <c r="H213" s="113"/>
      <c r="I213" s="113"/>
      <c r="J213" s="113"/>
      <c r="K213" s="113"/>
      <c r="L213" s="113"/>
      <c r="M213" s="235"/>
      <c r="N213" s="235"/>
      <c r="O213" s="236"/>
      <c r="P213" s="114" t="str">
        <f t="shared" si="7"/>
        <v/>
      </c>
      <c r="Q213" s="27"/>
      <c r="AH213" s="29"/>
      <c r="AI213" s="29"/>
      <c r="AQ213" s="239" t="str">
        <f t="shared" si="8"/>
        <v/>
      </c>
      <c r="AR213" s="240"/>
      <c r="AS213" s="240"/>
      <c r="AT213" s="241"/>
    </row>
    <row r="214" spans="1:46" ht="17.25" customHeight="1">
      <c r="A214" s="138">
        <v>200</v>
      </c>
      <c r="B214" s="136"/>
      <c r="C214" s="120"/>
      <c r="D214" s="119"/>
      <c r="E214" s="137"/>
      <c r="F214" s="120"/>
      <c r="G214" s="113"/>
      <c r="H214" s="113"/>
      <c r="I214" s="113"/>
      <c r="J214" s="113"/>
      <c r="K214" s="113"/>
      <c r="L214" s="113"/>
      <c r="M214" s="235"/>
      <c r="N214" s="235"/>
      <c r="O214" s="236"/>
      <c r="P214" s="114" t="str">
        <f t="shared" si="7"/>
        <v/>
      </c>
      <c r="Q214" s="27"/>
      <c r="AH214" s="29"/>
      <c r="AI214" s="29"/>
      <c r="AQ214" s="239" t="str">
        <f t="shared" si="8"/>
        <v/>
      </c>
      <c r="AR214" s="240"/>
      <c r="AS214" s="240"/>
      <c r="AT214" s="241"/>
    </row>
    <row r="215" spans="1:46" ht="17.25" customHeight="1">
      <c r="A215" s="138">
        <v>201</v>
      </c>
      <c r="B215" s="136"/>
      <c r="C215" s="120"/>
      <c r="D215" s="119"/>
      <c r="E215" s="137"/>
      <c r="F215" s="120"/>
      <c r="G215" s="113"/>
      <c r="H215" s="113"/>
      <c r="I215" s="113"/>
      <c r="J215" s="113"/>
      <c r="K215" s="113"/>
      <c r="L215" s="113"/>
      <c r="M215" s="235"/>
      <c r="N215" s="235"/>
      <c r="O215" s="236"/>
      <c r="P215" s="114" t="str">
        <f t="shared" si="7"/>
        <v/>
      </c>
      <c r="Q215" s="27"/>
      <c r="AH215" s="29"/>
      <c r="AI215" s="29"/>
      <c r="AQ215" s="239" t="str">
        <f t="shared" si="8"/>
        <v/>
      </c>
      <c r="AR215" s="240"/>
      <c r="AS215" s="240"/>
      <c r="AT215" s="241"/>
    </row>
    <row r="216" spans="1:46" ht="17.25" customHeight="1">
      <c r="A216" s="138">
        <v>202</v>
      </c>
      <c r="B216" s="136"/>
      <c r="C216" s="120"/>
      <c r="D216" s="119"/>
      <c r="E216" s="137"/>
      <c r="F216" s="120"/>
      <c r="G216" s="113"/>
      <c r="H216" s="113"/>
      <c r="I216" s="113"/>
      <c r="J216" s="113"/>
      <c r="K216" s="113"/>
      <c r="L216" s="113"/>
      <c r="M216" s="235"/>
      <c r="N216" s="235"/>
      <c r="O216" s="236"/>
      <c r="P216" s="114" t="str">
        <f t="shared" si="7"/>
        <v/>
      </c>
      <c r="Q216" s="27"/>
      <c r="AH216" s="29"/>
      <c r="AI216" s="29"/>
      <c r="AQ216" s="239" t="str">
        <f t="shared" si="8"/>
        <v/>
      </c>
      <c r="AR216" s="240"/>
      <c r="AS216" s="240"/>
      <c r="AT216" s="241"/>
    </row>
    <row r="217" spans="1:46" ht="17.25" customHeight="1">
      <c r="A217" s="138">
        <v>203</v>
      </c>
      <c r="B217" s="136"/>
      <c r="C217" s="120"/>
      <c r="D217" s="119"/>
      <c r="E217" s="137"/>
      <c r="F217" s="120"/>
      <c r="G217" s="113"/>
      <c r="H217" s="113"/>
      <c r="I217" s="113"/>
      <c r="J217" s="113"/>
      <c r="K217" s="113"/>
      <c r="L217" s="113"/>
      <c r="M217" s="235"/>
      <c r="N217" s="235"/>
      <c r="O217" s="236"/>
      <c r="P217" s="114" t="str">
        <f t="shared" si="7"/>
        <v/>
      </c>
      <c r="Q217" s="27"/>
      <c r="AH217" s="29"/>
      <c r="AI217" s="29"/>
      <c r="AQ217" s="239" t="str">
        <f t="shared" si="8"/>
        <v/>
      </c>
      <c r="AR217" s="240"/>
      <c r="AS217" s="240"/>
      <c r="AT217" s="241"/>
    </row>
    <row r="218" spans="1:46" ht="17.25" customHeight="1">
      <c r="A218" s="138">
        <v>204</v>
      </c>
      <c r="B218" s="136"/>
      <c r="C218" s="120"/>
      <c r="D218" s="119"/>
      <c r="E218" s="137"/>
      <c r="F218" s="120"/>
      <c r="G218" s="113"/>
      <c r="H218" s="113"/>
      <c r="I218" s="113"/>
      <c r="J218" s="113"/>
      <c r="K218" s="113"/>
      <c r="L218" s="113"/>
      <c r="M218" s="235"/>
      <c r="N218" s="235"/>
      <c r="O218" s="236"/>
      <c r="P218" s="114" t="str">
        <f t="shared" si="7"/>
        <v/>
      </c>
      <c r="Q218" s="27"/>
      <c r="AH218" s="29"/>
      <c r="AI218" s="29"/>
      <c r="AQ218" s="239" t="str">
        <f t="shared" si="8"/>
        <v/>
      </c>
      <c r="AR218" s="240"/>
      <c r="AS218" s="240"/>
      <c r="AT218" s="241"/>
    </row>
    <row r="219" spans="1:46" ht="17.25" customHeight="1">
      <c r="A219" s="138">
        <v>205</v>
      </c>
      <c r="B219" s="136"/>
      <c r="C219" s="120"/>
      <c r="D219" s="119"/>
      <c r="E219" s="137"/>
      <c r="F219" s="120"/>
      <c r="G219" s="113"/>
      <c r="H219" s="113"/>
      <c r="I219" s="113"/>
      <c r="J219" s="113"/>
      <c r="K219" s="113"/>
      <c r="L219" s="113"/>
      <c r="M219" s="235"/>
      <c r="N219" s="235"/>
      <c r="O219" s="236"/>
      <c r="P219" s="114" t="str">
        <f t="shared" si="7"/>
        <v/>
      </c>
      <c r="Q219" s="27"/>
      <c r="AH219" s="29"/>
      <c r="AI219" s="29"/>
      <c r="AQ219" s="239" t="str">
        <f t="shared" si="8"/>
        <v/>
      </c>
      <c r="AR219" s="240"/>
      <c r="AS219" s="240"/>
      <c r="AT219" s="241"/>
    </row>
    <row r="220" spans="1:46" ht="17.25" customHeight="1">
      <c r="A220" s="138">
        <v>206</v>
      </c>
      <c r="B220" s="136"/>
      <c r="C220" s="120"/>
      <c r="D220" s="119"/>
      <c r="E220" s="137"/>
      <c r="F220" s="120"/>
      <c r="G220" s="113"/>
      <c r="H220" s="113"/>
      <c r="I220" s="113"/>
      <c r="J220" s="113"/>
      <c r="K220" s="113"/>
      <c r="L220" s="113"/>
      <c r="M220" s="235"/>
      <c r="N220" s="235"/>
      <c r="O220" s="236"/>
      <c r="P220" s="114" t="str">
        <f t="shared" si="7"/>
        <v/>
      </c>
      <c r="Q220" s="27"/>
      <c r="AH220" s="29"/>
      <c r="AI220" s="29"/>
      <c r="AQ220" s="239" t="str">
        <f t="shared" si="8"/>
        <v/>
      </c>
      <c r="AR220" s="240"/>
      <c r="AS220" s="240"/>
      <c r="AT220" s="241"/>
    </row>
    <row r="221" spans="1:46" ht="17.25" customHeight="1">
      <c r="A221" s="138">
        <v>207</v>
      </c>
      <c r="B221" s="136"/>
      <c r="C221" s="120"/>
      <c r="D221" s="119"/>
      <c r="E221" s="137"/>
      <c r="F221" s="120"/>
      <c r="G221" s="113"/>
      <c r="H221" s="113"/>
      <c r="I221" s="113"/>
      <c r="J221" s="113"/>
      <c r="K221" s="113"/>
      <c r="L221" s="113"/>
      <c r="M221" s="235"/>
      <c r="N221" s="235"/>
      <c r="O221" s="236"/>
      <c r="P221" s="114" t="str">
        <f t="shared" si="7"/>
        <v/>
      </c>
      <c r="Q221" s="27"/>
      <c r="AH221" s="29"/>
      <c r="AI221" s="29"/>
      <c r="AQ221" s="239" t="str">
        <f t="shared" si="8"/>
        <v/>
      </c>
      <c r="AR221" s="240"/>
      <c r="AS221" s="240"/>
      <c r="AT221" s="241"/>
    </row>
    <row r="222" spans="1:46" ht="17.25" customHeight="1">
      <c r="A222" s="138">
        <v>208</v>
      </c>
      <c r="B222" s="136"/>
      <c r="C222" s="120"/>
      <c r="D222" s="119"/>
      <c r="E222" s="137"/>
      <c r="F222" s="120"/>
      <c r="G222" s="113"/>
      <c r="H222" s="113"/>
      <c r="I222" s="113"/>
      <c r="J222" s="113"/>
      <c r="K222" s="113"/>
      <c r="L222" s="113"/>
      <c r="M222" s="235"/>
      <c r="N222" s="235"/>
      <c r="O222" s="236"/>
      <c r="P222" s="114" t="str">
        <f t="shared" si="7"/>
        <v/>
      </c>
      <c r="Q222" s="27"/>
      <c r="AH222" s="29"/>
      <c r="AI222" s="29"/>
      <c r="AQ222" s="239" t="str">
        <f t="shared" si="8"/>
        <v/>
      </c>
      <c r="AR222" s="240"/>
      <c r="AS222" s="240"/>
      <c r="AT222" s="241"/>
    </row>
    <row r="223" spans="1:46" ht="17.25" customHeight="1">
      <c r="A223" s="138">
        <v>209</v>
      </c>
      <c r="B223" s="136"/>
      <c r="C223" s="120"/>
      <c r="D223" s="119"/>
      <c r="E223" s="137"/>
      <c r="F223" s="120"/>
      <c r="G223" s="113"/>
      <c r="H223" s="113"/>
      <c r="I223" s="113"/>
      <c r="J223" s="113"/>
      <c r="K223" s="113"/>
      <c r="L223" s="113"/>
      <c r="M223" s="235"/>
      <c r="N223" s="235"/>
      <c r="O223" s="236"/>
      <c r="P223" s="114" t="str">
        <f t="shared" si="7"/>
        <v/>
      </c>
      <c r="Q223" s="27"/>
      <c r="AH223" s="29"/>
      <c r="AI223" s="29"/>
      <c r="AQ223" s="239" t="str">
        <f t="shared" si="8"/>
        <v/>
      </c>
      <c r="AR223" s="240"/>
      <c r="AS223" s="240"/>
      <c r="AT223" s="241"/>
    </row>
    <row r="224" spans="1:46" ht="17.25" customHeight="1">
      <c r="A224" s="138">
        <v>210</v>
      </c>
      <c r="B224" s="136"/>
      <c r="C224" s="120"/>
      <c r="D224" s="119"/>
      <c r="E224" s="137"/>
      <c r="F224" s="120"/>
      <c r="G224" s="113"/>
      <c r="H224" s="113"/>
      <c r="I224" s="113"/>
      <c r="J224" s="113"/>
      <c r="K224" s="113"/>
      <c r="L224" s="113"/>
      <c r="M224" s="235"/>
      <c r="N224" s="235"/>
      <c r="O224" s="236"/>
      <c r="P224" s="114" t="str">
        <f t="shared" si="7"/>
        <v/>
      </c>
      <c r="Q224" s="27"/>
      <c r="AH224" s="29"/>
      <c r="AI224" s="29"/>
      <c r="AQ224" s="239" t="str">
        <f t="shared" si="8"/>
        <v/>
      </c>
      <c r="AR224" s="240"/>
      <c r="AS224" s="240"/>
      <c r="AT224" s="241"/>
    </row>
    <row r="225" spans="1:46" ht="17.25" customHeight="1">
      <c r="A225" s="138">
        <v>211</v>
      </c>
      <c r="B225" s="136"/>
      <c r="C225" s="120"/>
      <c r="D225" s="119"/>
      <c r="E225" s="137"/>
      <c r="F225" s="120"/>
      <c r="G225" s="113"/>
      <c r="H225" s="113"/>
      <c r="I225" s="113"/>
      <c r="J225" s="113"/>
      <c r="K225" s="113"/>
      <c r="L225" s="113"/>
      <c r="M225" s="235"/>
      <c r="N225" s="235"/>
      <c r="O225" s="236"/>
      <c r="P225" s="114" t="str">
        <f t="shared" si="7"/>
        <v/>
      </c>
      <c r="Q225" s="27"/>
      <c r="AH225" s="29"/>
      <c r="AI225" s="29"/>
      <c r="AQ225" s="239" t="str">
        <f t="shared" si="8"/>
        <v/>
      </c>
      <c r="AR225" s="240"/>
      <c r="AS225" s="240"/>
      <c r="AT225" s="241"/>
    </row>
    <row r="226" spans="1:46" ht="17.25" customHeight="1">
      <c r="A226" s="138">
        <v>212</v>
      </c>
      <c r="B226" s="136"/>
      <c r="C226" s="120"/>
      <c r="D226" s="119"/>
      <c r="E226" s="137"/>
      <c r="F226" s="120"/>
      <c r="G226" s="113"/>
      <c r="H226" s="113"/>
      <c r="I226" s="113"/>
      <c r="J226" s="113"/>
      <c r="K226" s="113"/>
      <c r="L226" s="113"/>
      <c r="M226" s="235"/>
      <c r="N226" s="235"/>
      <c r="O226" s="236"/>
      <c r="P226" s="114" t="str">
        <f t="shared" si="7"/>
        <v/>
      </c>
      <c r="Q226" s="27"/>
      <c r="AH226" s="29"/>
      <c r="AI226" s="29"/>
      <c r="AQ226" s="239" t="str">
        <f t="shared" si="8"/>
        <v/>
      </c>
      <c r="AR226" s="240"/>
      <c r="AS226" s="240"/>
      <c r="AT226" s="241"/>
    </row>
    <row r="227" spans="1:46" ht="17.25" customHeight="1">
      <c r="A227" s="138">
        <v>213</v>
      </c>
      <c r="B227" s="136"/>
      <c r="C227" s="120"/>
      <c r="D227" s="119"/>
      <c r="E227" s="137"/>
      <c r="F227" s="120"/>
      <c r="G227" s="113"/>
      <c r="H227" s="113"/>
      <c r="I227" s="113"/>
      <c r="J227" s="113"/>
      <c r="K227" s="113"/>
      <c r="L227" s="113"/>
      <c r="M227" s="235"/>
      <c r="N227" s="235"/>
      <c r="O227" s="236"/>
      <c r="P227" s="114" t="str">
        <f t="shared" si="7"/>
        <v/>
      </c>
      <c r="Q227" s="27"/>
      <c r="AH227" s="29"/>
      <c r="AI227" s="29"/>
      <c r="AQ227" s="239" t="str">
        <f t="shared" si="8"/>
        <v/>
      </c>
      <c r="AR227" s="240"/>
      <c r="AS227" s="240"/>
      <c r="AT227" s="241"/>
    </row>
    <row r="228" spans="1:46" ht="17.25" customHeight="1">
      <c r="A228" s="138">
        <v>214</v>
      </c>
      <c r="B228" s="136"/>
      <c r="C228" s="120"/>
      <c r="D228" s="119"/>
      <c r="E228" s="137"/>
      <c r="F228" s="120"/>
      <c r="G228" s="113"/>
      <c r="H228" s="113"/>
      <c r="I228" s="113"/>
      <c r="J228" s="113"/>
      <c r="K228" s="113"/>
      <c r="L228" s="113"/>
      <c r="M228" s="235"/>
      <c r="N228" s="235"/>
      <c r="O228" s="236"/>
      <c r="P228" s="114" t="str">
        <f t="shared" si="7"/>
        <v/>
      </c>
      <c r="Q228" s="27"/>
      <c r="AH228" s="29"/>
      <c r="AI228" s="29"/>
      <c r="AQ228" s="239" t="str">
        <f t="shared" si="8"/>
        <v/>
      </c>
      <c r="AR228" s="240"/>
      <c r="AS228" s="240"/>
      <c r="AT228" s="241"/>
    </row>
    <row r="229" spans="1:46" ht="17.25" customHeight="1">
      <c r="A229" s="138">
        <v>215</v>
      </c>
      <c r="B229" s="136"/>
      <c r="C229" s="120"/>
      <c r="D229" s="119"/>
      <c r="E229" s="137"/>
      <c r="F229" s="120"/>
      <c r="G229" s="113"/>
      <c r="H229" s="113"/>
      <c r="I229" s="113"/>
      <c r="J229" s="113"/>
      <c r="K229" s="113"/>
      <c r="L229" s="113"/>
      <c r="M229" s="235"/>
      <c r="N229" s="235"/>
      <c r="O229" s="236"/>
      <c r="P229" s="114" t="str">
        <f t="shared" si="7"/>
        <v/>
      </c>
      <c r="Q229" s="27"/>
      <c r="AH229" s="29"/>
      <c r="AI229" s="29"/>
      <c r="AQ229" s="239" t="str">
        <f t="shared" si="8"/>
        <v/>
      </c>
      <c r="AR229" s="240"/>
      <c r="AS229" s="240"/>
      <c r="AT229" s="241"/>
    </row>
    <row r="230" spans="1:46" ht="17.25" customHeight="1">
      <c r="A230" s="138">
        <v>216</v>
      </c>
      <c r="B230" s="136"/>
      <c r="C230" s="120"/>
      <c r="D230" s="119"/>
      <c r="E230" s="137"/>
      <c r="F230" s="120"/>
      <c r="G230" s="113"/>
      <c r="H230" s="113"/>
      <c r="I230" s="113"/>
      <c r="J230" s="113"/>
      <c r="K230" s="113"/>
      <c r="L230" s="113"/>
      <c r="M230" s="235"/>
      <c r="N230" s="235"/>
      <c r="O230" s="236"/>
      <c r="P230" s="114" t="str">
        <f t="shared" si="7"/>
        <v/>
      </c>
      <c r="Q230" s="27"/>
      <c r="AH230" s="29"/>
      <c r="AI230" s="29"/>
      <c r="AQ230" s="239" t="str">
        <f t="shared" si="8"/>
        <v/>
      </c>
      <c r="AR230" s="240"/>
      <c r="AS230" s="240"/>
      <c r="AT230" s="241"/>
    </row>
    <row r="231" spans="1:46" ht="17.25" customHeight="1">
      <c r="A231" s="138">
        <v>217</v>
      </c>
      <c r="B231" s="136"/>
      <c r="C231" s="120"/>
      <c r="D231" s="119"/>
      <c r="E231" s="137"/>
      <c r="F231" s="120"/>
      <c r="G231" s="113"/>
      <c r="H231" s="113"/>
      <c r="I231" s="113"/>
      <c r="J231" s="113"/>
      <c r="K231" s="113"/>
      <c r="L231" s="113"/>
      <c r="M231" s="235"/>
      <c r="N231" s="235"/>
      <c r="O231" s="236"/>
      <c r="P231" s="114" t="str">
        <f t="shared" si="7"/>
        <v/>
      </c>
      <c r="Q231" s="27"/>
      <c r="AH231" s="29"/>
      <c r="AI231" s="29"/>
      <c r="AQ231" s="239" t="str">
        <f t="shared" si="8"/>
        <v/>
      </c>
      <c r="AR231" s="240"/>
      <c r="AS231" s="240"/>
      <c r="AT231" s="241"/>
    </row>
    <row r="232" spans="1:46" ht="17.25" customHeight="1">
      <c r="A232" s="138">
        <v>218</v>
      </c>
      <c r="B232" s="136"/>
      <c r="C232" s="120"/>
      <c r="D232" s="119"/>
      <c r="E232" s="137"/>
      <c r="F232" s="120"/>
      <c r="G232" s="113"/>
      <c r="H232" s="113"/>
      <c r="I232" s="113"/>
      <c r="J232" s="113"/>
      <c r="K232" s="113"/>
      <c r="L232" s="113"/>
      <c r="M232" s="235"/>
      <c r="N232" s="235"/>
      <c r="O232" s="236"/>
      <c r="P232" s="114" t="str">
        <f t="shared" si="7"/>
        <v/>
      </c>
      <c r="Q232" s="27"/>
      <c r="AH232" s="29"/>
      <c r="AI232" s="29"/>
      <c r="AQ232" s="239" t="str">
        <f t="shared" si="8"/>
        <v/>
      </c>
      <c r="AR232" s="240"/>
      <c r="AS232" s="240"/>
      <c r="AT232" s="241"/>
    </row>
    <row r="233" spans="1:46" ht="17.25" customHeight="1">
      <c r="A233" s="138">
        <v>219</v>
      </c>
      <c r="B233" s="136"/>
      <c r="C233" s="120"/>
      <c r="D233" s="119"/>
      <c r="E233" s="137"/>
      <c r="F233" s="120"/>
      <c r="G233" s="113"/>
      <c r="H233" s="113"/>
      <c r="I233" s="113"/>
      <c r="J233" s="113"/>
      <c r="K233" s="113"/>
      <c r="L233" s="113"/>
      <c r="M233" s="235"/>
      <c r="N233" s="235"/>
      <c r="O233" s="236"/>
      <c r="P233" s="114" t="str">
        <f t="shared" si="7"/>
        <v/>
      </c>
      <c r="Q233" s="27"/>
      <c r="AH233" s="29"/>
      <c r="AI233" s="29"/>
      <c r="AQ233" s="239" t="str">
        <f t="shared" si="8"/>
        <v/>
      </c>
      <c r="AR233" s="240"/>
      <c r="AS233" s="240"/>
      <c r="AT233" s="241"/>
    </row>
    <row r="234" spans="1:46" ht="17.25" customHeight="1">
      <c r="A234" s="138">
        <v>220</v>
      </c>
      <c r="B234" s="136"/>
      <c r="C234" s="120"/>
      <c r="D234" s="119"/>
      <c r="E234" s="137"/>
      <c r="F234" s="120"/>
      <c r="G234" s="113"/>
      <c r="H234" s="113"/>
      <c r="I234" s="113"/>
      <c r="J234" s="113"/>
      <c r="K234" s="113"/>
      <c r="L234" s="113"/>
      <c r="M234" s="235"/>
      <c r="N234" s="235"/>
      <c r="O234" s="236"/>
      <c r="P234" s="114" t="str">
        <f t="shared" si="7"/>
        <v/>
      </c>
      <c r="Q234" s="27"/>
      <c r="AH234" s="29"/>
      <c r="AI234" s="29"/>
      <c r="AQ234" s="239" t="str">
        <f t="shared" si="8"/>
        <v/>
      </c>
      <c r="AR234" s="240"/>
      <c r="AS234" s="240"/>
      <c r="AT234" s="241"/>
    </row>
    <row r="235" spans="1:46" ht="17.25" customHeight="1">
      <c r="A235" s="138">
        <v>221</v>
      </c>
      <c r="B235" s="136"/>
      <c r="C235" s="120"/>
      <c r="D235" s="119"/>
      <c r="E235" s="137"/>
      <c r="F235" s="120"/>
      <c r="G235" s="113"/>
      <c r="H235" s="113"/>
      <c r="I235" s="113"/>
      <c r="J235" s="113"/>
      <c r="K235" s="113"/>
      <c r="L235" s="113"/>
      <c r="M235" s="235"/>
      <c r="N235" s="235"/>
      <c r="O235" s="236"/>
      <c r="P235" s="114" t="str">
        <f t="shared" si="7"/>
        <v/>
      </c>
      <c r="Q235" s="27"/>
      <c r="AH235" s="29"/>
      <c r="AI235" s="29"/>
      <c r="AQ235" s="239" t="str">
        <f t="shared" si="8"/>
        <v/>
      </c>
      <c r="AR235" s="240"/>
      <c r="AS235" s="240"/>
      <c r="AT235" s="241"/>
    </row>
    <row r="236" spans="1:46" ht="17.25" customHeight="1">
      <c r="A236" s="138">
        <v>222</v>
      </c>
      <c r="B236" s="136"/>
      <c r="C236" s="120"/>
      <c r="D236" s="119"/>
      <c r="E236" s="137"/>
      <c r="F236" s="120"/>
      <c r="G236" s="113"/>
      <c r="H236" s="113"/>
      <c r="I236" s="113"/>
      <c r="J236" s="113"/>
      <c r="K236" s="113"/>
      <c r="L236" s="113"/>
      <c r="M236" s="235"/>
      <c r="N236" s="235"/>
      <c r="O236" s="236"/>
      <c r="P236" s="114" t="str">
        <f t="shared" si="7"/>
        <v/>
      </c>
      <c r="Q236" s="27"/>
      <c r="AH236" s="29"/>
      <c r="AI236" s="29"/>
      <c r="AQ236" s="239" t="str">
        <f t="shared" si="8"/>
        <v/>
      </c>
      <c r="AR236" s="240"/>
      <c r="AS236" s="240"/>
      <c r="AT236" s="241"/>
    </row>
    <row r="237" spans="1:46" ht="17.25" customHeight="1">
      <c r="A237" s="138">
        <v>223</v>
      </c>
      <c r="B237" s="136"/>
      <c r="C237" s="120"/>
      <c r="D237" s="119"/>
      <c r="E237" s="137"/>
      <c r="F237" s="120"/>
      <c r="G237" s="113"/>
      <c r="H237" s="113"/>
      <c r="I237" s="113"/>
      <c r="J237" s="113"/>
      <c r="K237" s="113"/>
      <c r="L237" s="113"/>
      <c r="M237" s="235"/>
      <c r="N237" s="235"/>
      <c r="O237" s="236"/>
      <c r="P237" s="114" t="str">
        <f t="shared" si="7"/>
        <v/>
      </c>
      <c r="Q237" s="27"/>
      <c r="AH237" s="29"/>
      <c r="AI237" s="29"/>
      <c r="AQ237" s="239" t="str">
        <f t="shared" si="8"/>
        <v/>
      </c>
      <c r="AR237" s="240"/>
      <c r="AS237" s="240"/>
      <c r="AT237" s="241"/>
    </row>
    <row r="238" spans="1:46" ht="17.25" customHeight="1">
      <c r="A238" s="138">
        <v>224</v>
      </c>
      <c r="B238" s="136"/>
      <c r="C238" s="120"/>
      <c r="D238" s="119"/>
      <c r="E238" s="137"/>
      <c r="F238" s="120"/>
      <c r="G238" s="113"/>
      <c r="H238" s="113"/>
      <c r="I238" s="113"/>
      <c r="J238" s="113"/>
      <c r="K238" s="113"/>
      <c r="L238" s="113"/>
      <c r="M238" s="235"/>
      <c r="N238" s="235"/>
      <c r="O238" s="236"/>
      <c r="P238" s="114" t="str">
        <f t="shared" si="7"/>
        <v/>
      </c>
      <c r="Q238" s="27"/>
      <c r="AH238" s="29"/>
      <c r="AI238" s="29"/>
      <c r="AQ238" s="239" t="str">
        <f t="shared" si="8"/>
        <v/>
      </c>
      <c r="AR238" s="240"/>
      <c r="AS238" s="240"/>
      <c r="AT238" s="241"/>
    </row>
    <row r="239" spans="1:46" ht="17.25" customHeight="1">
      <c r="A239" s="138">
        <v>225</v>
      </c>
      <c r="B239" s="136"/>
      <c r="C239" s="120"/>
      <c r="D239" s="119"/>
      <c r="E239" s="137"/>
      <c r="F239" s="120"/>
      <c r="G239" s="113"/>
      <c r="H239" s="113"/>
      <c r="I239" s="113"/>
      <c r="J239" s="113"/>
      <c r="K239" s="113"/>
      <c r="L239" s="113"/>
      <c r="M239" s="235"/>
      <c r="N239" s="235"/>
      <c r="O239" s="236"/>
      <c r="P239" s="114" t="str">
        <f t="shared" si="7"/>
        <v/>
      </c>
      <c r="Q239" s="27"/>
      <c r="AH239" s="29"/>
      <c r="AI239" s="29"/>
      <c r="AQ239" s="239" t="str">
        <f t="shared" si="8"/>
        <v/>
      </c>
      <c r="AR239" s="240"/>
      <c r="AS239" s="240"/>
      <c r="AT239" s="241"/>
    </row>
    <row r="240" spans="1:46" ht="17.25" customHeight="1">
      <c r="A240" s="138">
        <v>226</v>
      </c>
      <c r="B240" s="136"/>
      <c r="C240" s="120"/>
      <c r="D240" s="119"/>
      <c r="E240" s="137"/>
      <c r="F240" s="120"/>
      <c r="G240" s="113"/>
      <c r="H240" s="113"/>
      <c r="I240" s="113"/>
      <c r="J240" s="113"/>
      <c r="K240" s="113"/>
      <c r="L240" s="113"/>
      <c r="M240" s="235"/>
      <c r="N240" s="235"/>
      <c r="O240" s="236"/>
      <c r="P240" s="114" t="str">
        <f t="shared" si="7"/>
        <v/>
      </c>
      <c r="Q240" s="27"/>
      <c r="AH240" s="29"/>
      <c r="AI240" s="29"/>
      <c r="AQ240" s="239" t="str">
        <f t="shared" si="8"/>
        <v/>
      </c>
      <c r="AR240" s="240"/>
      <c r="AS240" s="240"/>
      <c r="AT240" s="241"/>
    </row>
    <row r="241" spans="1:46" ht="17.25" customHeight="1">
      <c r="A241" s="138">
        <v>227</v>
      </c>
      <c r="B241" s="136"/>
      <c r="C241" s="120"/>
      <c r="D241" s="119"/>
      <c r="E241" s="137"/>
      <c r="F241" s="120"/>
      <c r="G241" s="113"/>
      <c r="H241" s="113"/>
      <c r="I241" s="113"/>
      <c r="J241" s="113"/>
      <c r="K241" s="113"/>
      <c r="L241" s="113"/>
      <c r="M241" s="235"/>
      <c r="N241" s="235"/>
      <c r="O241" s="236"/>
      <c r="P241" s="114" t="str">
        <f t="shared" si="7"/>
        <v/>
      </c>
      <c r="Q241" s="27"/>
      <c r="AH241" s="29"/>
      <c r="AI241" s="29"/>
      <c r="AQ241" s="239" t="str">
        <f t="shared" si="8"/>
        <v/>
      </c>
      <c r="AR241" s="240"/>
      <c r="AS241" s="240"/>
      <c r="AT241" s="241"/>
    </row>
    <row r="242" spans="1:46" ht="17.25" customHeight="1">
      <c r="A242" s="138">
        <v>228</v>
      </c>
      <c r="B242" s="136"/>
      <c r="C242" s="120"/>
      <c r="D242" s="119"/>
      <c r="E242" s="137"/>
      <c r="F242" s="120"/>
      <c r="G242" s="113"/>
      <c r="H242" s="113"/>
      <c r="I242" s="113"/>
      <c r="J242" s="113"/>
      <c r="K242" s="113"/>
      <c r="L242" s="113"/>
      <c r="M242" s="235"/>
      <c r="N242" s="235"/>
      <c r="O242" s="236"/>
      <c r="P242" s="114" t="str">
        <f t="shared" si="7"/>
        <v/>
      </c>
      <c r="Q242" s="27"/>
      <c r="AH242" s="29"/>
      <c r="AI242" s="29"/>
      <c r="AQ242" s="239" t="str">
        <f t="shared" si="8"/>
        <v/>
      </c>
      <c r="AR242" s="240"/>
      <c r="AS242" s="240"/>
      <c r="AT242" s="241"/>
    </row>
    <row r="243" spans="1:46" ht="17.25" customHeight="1">
      <c r="A243" s="138">
        <v>229</v>
      </c>
      <c r="B243" s="136"/>
      <c r="C243" s="120"/>
      <c r="D243" s="119"/>
      <c r="E243" s="137"/>
      <c r="F243" s="120"/>
      <c r="G243" s="113"/>
      <c r="H243" s="113"/>
      <c r="I243" s="113"/>
      <c r="J243" s="113"/>
      <c r="K243" s="113"/>
      <c r="L243" s="113"/>
      <c r="M243" s="235"/>
      <c r="N243" s="235"/>
      <c r="O243" s="236"/>
      <c r="P243" s="114" t="str">
        <f t="shared" si="7"/>
        <v/>
      </c>
      <c r="Q243" s="27"/>
      <c r="AH243" s="29"/>
      <c r="AI243" s="29"/>
      <c r="AQ243" s="239" t="str">
        <f t="shared" si="8"/>
        <v/>
      </c>
      <c r="AR243" s="240"/>
      <c r="AS243" s="240"/>
      <c r="AT243" s="241"/>
    </row>
    <row r="244" spans="1:46" ht="17.25" customHeight="1">
      <c r="A244" s="138">
        <v>230</v>
      </c>
      <c r="B244" s="136"/>
      <c r="C244" s="120"/>
      <c r="D244" s="119"/>
      <c r="E244" s="137"/>
      <c r="F244" s="120"/>
      <c r="G244" s="113"/>
      <c r="H244" s="113"/>
      <c r="I244" s="113"/>
      <c r="J244" s="113"/>
      <c r="K244" s="113"/>
      <c r="L244" s="113"/>
      <c r="M244" s="235"/>
      <c r="N244" s="235"/>
      <c r="O244" s="236"/>
      <c r="P244" s="114" t="str">
        <f t="shared" si="7"/>
        <v/>
      </c>
      <c r="Q244" s="27"/>
      <c r="AH244" s="29"/>
      <c r="AI244" s="29"/>
      <c r="AQ244" s="239" t="str">
        <f t="shared" si="8"/>
        <v/>
      </c>
      <c r="AR244" s="240"/>
      <c r="AS244" s="240"/>
      <c r="AT244" s="241"/>
    </row>
    <row r="245" spans="1:46" ht="17.25" customHeight="1">
      <c r="A245" s="138">
        <v>231</v>
      </c>
      <c r="B245" s="136"/>
      <c r="C245" s="120"/>
      <c r="D245" s="119"/>
      <c r="E245" s="137"/>
      <c r="F245" s="120"/>
      <c r="G245" s="113"/>
      <c r="H245" s="113"/>
      <c r="I245" s="113"/>
      <c r="J245" s="113"/>
      <c r="K245" s="113"/>
      <c r="L245" s="113"/>
      <c r="M245" s="235"/>
      <c r="N245" s="235"/>
      <c r="O245" s="236"/>
      <c r="P245" s="114" t="str">
        <f t="shared" si="7"/>
        <v/>
      </c>
      <c r="Q245" s="27"/>
      <c r="AH245" s="29"/>
      <c r="AI245" s="29"/>
      <c r="AQ245" s="239" t="str">
        <f t="shared" si="8"/>
        <v/>
      </c>
      <c r="AR245" s="240"/>
      <c r="AS245" s="240"/>
      <c r="AT245" s="241"/>
    </row>
    <row r="246" spans="1:46" ht="17.25" customHeight="1">
      <c r="A246" s="138">
        <v>232</v>
      </c>
      <c r="B246" s="136"/>
      <c r="C246" s="120"/>
      <c r="D246" s="119"/>
      <c r="E246" s="137"/>
      <c r="F246" s="120"/>
      <c r="G246" s="113"/>
      <c r="H246" s="113"/>
      <c r="I246" s="113"/>
      <c r="J246" s="113"/>
      <c r="K246" s="113"/>
      <c r="L246" s="113"/>
      <c r="M246" s="235"/>
      <c r="N246" s="235"/>
      <c r="O246" s="236"/>
      <c r="P246" s="114" t="str">
        <f t="shared" si="7"/>
        <v/>
      </c>
      <c r="Q246" s="27"/>
      <c r="AH246" s="29"/>
      <c r="AI246" s="29"/>
      <c r="AQ246" s="239" t="str">
        <f t="shared" si="8"/>
        <v/>
      </c>
      <c r="AR246" s="240"/>
      <c r="AS246" s="240"/>
      <c r="AT246" s="241"/>
    </row>
    <row r="247" spans="1:46" ht="17.25" customHeight="1">
      <c r="A247" s="138">
        <v>233</v>
      </c>
      <c r="B247" s="136"/>
      <c r="C247" s="120"/>
      <c r="D247" s="119"/>
      <c r="E247" s="137"/>
      <c r="F247" s="120"/>
      <c r="G247" s="113"/>
      <c r="H247" s="113"/>
      <c r="I247" s="113"/>
      <c r="J247" s="113"/>
      <c r="K247" s="113"/>
      <c r="L247" s="113"/>
      <c r="M247" s="235"/>
      <c r="N247" s="235"/>
      <c r="O247" s="236"/>
      <c r="P247" s="114" t="str">
        <f t="shared" si="7"/>
        <v/>
      </c>
      <c r="Q247" s="27"/>
      <c r="AH247" s="29"/>
      <c r="AI247" s="29"/>
      <c r="AQ247" s="239" t="str">
        <f t="shared" si="8"/>
        <v/>
      </c>
      <c r="AR247" s="240"/>
      <c r="AS247" s="240"/>
      <c r="AT247" s="241"/>
    </row>
    <row r="248" spans="1:46" ht="17.25" customHeight="1">
      <c r="A248" s="138">
        <v>234</v>
      </c>
      <c r="B248" s="136"/>
      <c r="C248" s="120"/>
      <c r="D248" s="119"/>
      <c r="E248" s="137"/>
      <c r="F248" s="120"/>
      <c r="G248" s="113"/>
      <c r="H248" s="113"/>
      <c r="I248" s="113"/>
      <c r="J248" s="113"/>
      <c r="K248" s="113"/>
      <c r="L248" s="113"/>
      <c r="M248" s="235"/>
      <c r="N248" s="235"/>
      <c r="O248" s="236"/>
      <c r="P248" s="114" t="str">
        <f t="shared" si="7"/>
        <v/>
      </c>
      <c r="Q248" s="27"/>
      <c r="AH248" s="29"/>
      <c r="AI248" s="29"/>
      <c r="AQ248" s="239" t="str">
        <f t="shared" si="8"/>
        <v/>
      </c>
      <c r="AR248" s="240"/>
      <c r="AS248" s="240"/>
      <c r="AT248" s="241"/>
    </row>
    <row r="249" spans="1:46" ht="17.25" customHeight="1">
      <c r="A249" s="138">
        <v>235</v>
      </c>
      <c r="B249" s="136"/>
      <c r="C249" s="120"/>
      <c r="D249" s="119"/>
      <c r="E249" s="137"/>
      <c r="F249" s="120"/>
      <c r="G249" s="113"/>
      <c r="H249" s="113"/>
      <c r="I249" s="113"/>
      <c r="J249" s="113"/>
      <c r="K249" s="113"/>
      <c r="L249" s="113"/>
      <c r="M249" s="235"/>
      <c r="N249" s="235"/>
      <c r="O249" s="236"/>
      <c r="P249" s="114" t="str">
        <f t="shared" si="7"/>
        <v/>
      </c>
      <c r="Q249" s="27"/>
      <c r="AH249" s="29"/>
      <c r="AI249" s="29"/>
      <c r="AQ249" s="239" t="str">
        <f t="shared" si="8"/>
        <v/>
      </c>
      <c r="AR249" s="240"/>
      <c r="AS249" s="240"/>
      <c r="AT249" s="241"/>
    </row>
    <row r="250" spans="1:46" ht="17.25" customHeight="1">
      <c r="A250" s="138">
        <v>236</v>
      </c>
      <c r="B250" s="136"/>
      <c r="C250" s="120"/>
      <c r="D250" s="119"/>
      <c r="E250" s="137"/>
      <c r="F250" s="120"/>
      <c r="G250" s="113"/>
      <c r="H250" s="113"/>
      <c r="I250" s="113"/>
      <c r="J250" s="113"/>
      <c r="K250" s="113"/>
      <c r="L250" s="113"/>
      <c r="M250" s="235"/>
      <c r="N250" s="235"/>
      <c r="O250" s="236"/>
      <c r="P250" s="114" t="str">
        <f t="shared" si="7"/>
        <v/>
      </c>
      <c r="Q250" s="27"/>
      <c r="AH250" s="29"/>
      <c r="AI250" s="29"/>
      <c r="AQ250" s="239" t="str">
        <f t="shared" si="8"/>
        <v/>
      </c>
      <c r="AR250" s="240"/>
      <c r="AS250" s="240"/>
      <c r="AT250" s="241"/>
    </row>
    <row r="251" spans="1:46" ht="17.25" customHeight="1">
      <c r="A251" s="138">
        <v>237</v>
      </c>
      <c r="B251" s="136"/>
      <c r="C251" s="120"/>
      <c r="D251" s="119"/>
      <c r="E251" s="137"/>
      <c r="F251" s="120"/>
      <c r="G251" s="113"/>
      <c r="H251" s="113"/>
      <c r="I251" s="113"/>
      <c r="J251" s="113"/>
      <c r="K251" s="113"/>
      <c r="L251" s="113"/>
      <c r="M251" s="235"/>
      <c r="N251" s="235"/>
      <c r="O251" s="236"/>
      <c r="P251" s="114" t="str">
        <f t="shared" si="7"/>
        <v/>
      </c>
      <c r="Q251" s="27"/>
      <c r="AH251" s="29"/>
      <c r="AI251" s="29"/>
      <c r="AQ251" s="239" t="str">
        <f t="shared" si="8"/>
        <v/>
      </c>
      <c r="AR251" s="240"/>
      <c r="AS251" s="240"/>
      <c r="AT251" s="241"/>
    </row>
    <row r="252" spans="1:46" ht="17.25" customHeight="1">
      <c r="A252" s="138">
        <v>238</v>
      </c>
      <c r="B252" s="136"/>
      <c r="C252" s="120"/>
      <c r="D252" s="119"/>
      <c r="E252" s="137"/>
      <c r="F252" s="120"/>
      <c r="G252" s="113"/>
      <c r="H252" s="113"/>
      <c r="I252" s="113"/>
      <c r="J252" s="113"/>
      <c r="K252" s="113"/>
      <c r="L252" s="113"/>
      <c r="M252" s="235"/>
      <c r="N252" s="235"/>
      <c r="O252" s="236"/>
      <c r="P252" s="114" t="str">
        <f t="shared" si="7"/>
        <v/>
      </c>
      <c r="Q252" s="27"/>
      <c r="AH252" s="29"/>
      <c r="AI252" s="29"/>
      <c r="AQ252" s="239" t="str">
        <f t="shared" si="8"/>
        <v/>
      </c>
      <c r="AR252" s="240"/>
      <c r="AS252" s="240"/>
      <c r="AT252" s="241"/>
    </row>
    <row r="253" spans="1:46" ht="17.25" customHeight="1">
      <c r="A253" s="138">
        <v>239</v>
      </c>
      <c r="B253" s="136"/>
      <c r="C253" s="120"/>
      <c r="D253" s="119"/>
      <c r="E253" s="137"/>
      <c r="F253" s="120"/>
      <c r="G253" s="113"/>
      <c r="H253" s="113"/>
      <c r="I253" s="113"/>
      <c r="J253" s="113"/>
      <c r="K253" s="113"/>
      <c r="L253" s="113"/>
      <c r="M253" s="235"/>
      <c r="N253" s="235"/>
      <c r="O253" s="236"/>
      <c r="P253" s="114" t="str">
        <f t="shared" si="7"/>
        <v/>
      </c>
      <c r="Q253" s="27"/>
      <c r="AH253" s="29"/>
      <c r="AI253" s="29"/>
      <c r="AQ253" s="239" t="str">
        <f t="shared" si="8"/>
        <v/>
      </c>
      <c r="AR253" s="240"/>
      <c r="AS253" s="240"/>
      <c r="AT253" s="241"/>
    </row>
    <row r="254" spans="1:46" ht="17.25" customHeight="1">
      <c r="A254" s="138">
        <v>240</v>
      </c>
      <c r="B254" s="136"/>
      <c r="C254" s="120"/>
      <c r="D254" s="119"/>
      <c r="E254" s="137"/>
      <c r="F254" s="120"/>
      <c r="G254" s="113"/>
      <c r="H254" s="113"/>
      <c r="I254" s="113"/>
      <c r="J254" s="113"/>
      <c r="K254" s="113"/>
      <c r="L254" s="113"/>
      <c r="M254" s="235"/>
      <c r="N254" s="235"/>
      <c r="O254" s="236"/>
      <c r="P254" s="114" t="str">
        <f t="shared" si="7"/>
        <v/>
      </c>
      <c r="Q254" s="27"/>
      <c r="AH254" s="29"/>
      <c r="AI254" s="29"/>
      <c r="AQ254" s="239" t="str">
        <f t="shared" si="8"/>
        <v/>
      </c>
      <c r="AR254" s="240"/>
      <c r="AS254" s="240"/>
      <c r="AT254" s="241"/>
    </row>
    <row r="255" spans="1:46" ht="17.25" customHeight="1">
      <c r="A255" s="138">
        <v>241</v>
      </c>
      <c r="B255" s="136"/>
      <c r="C255" s="120"/>
      <c r="D255" s="119"/>
      <c r="E255" s="137"/>
      <c r="F255" s="120"/>
      <c r="G255" s="113"/>
      <c r="H255" s="113"/>
      <c r="I255" s="113"/>
      <c r="J255" s="113"/>
      <c r="K255" s="113"/>
      <c r="L255" s="113"/>
      <c r="M255" s="235"/>
      <c r="N255" s="235"/>
      <c r="O255" s="236"/>
      <c r="P255" s="114" t="str">
        <f t="shared" si="7"/>
        <v/>
      </c>
      <c r="Q255" s="27"/>
      <c r="AH255" s="29"/>
      <c r="AI255" s="29"/>
      <c r="AQ255" s="239" t="str">
        <f t="shared" si="8"/>
        <v/>
      </c>
      <c r="AR255" s="240"/>
      <c r="AS255" s="240"/>
      <c r="AT255" s="241"/>
    </row>
    <row r="256" spans="1:46" ht="17.25" customHeight="1">
      <c r="A256" s="138">
        <v>242</v>
      </c>
      <c r="B256" s="136"/>
      <c r="C256" s="120"/>
      <c r="D256" s="119"/>
      <c r="E256" s="137"/>
      <c r="F256" s="120"/>
      <c r="G256" s="113"/>
      <c r="H256" s="113"/>
      <c r="I256" s="113"/>
      <c r="J256" s="113"/>
      <c r="K256" s="113"/>
      <c r="L256" s="113"/>
      <c r="M256" s="235"/>
      <c r="N256" s="235"/>
      <c r="O256" s="236"/>
      <c r="P256" s="114" t="str">
        <f t="shared" si="7"/>
        <v/>
      </c>
      <c r="Q256" s="27"/>
      <c r="AH256" s="29"/>
      <c r="AI256" s="29"/>
      <c r="AQ256" s="239" t="str">
        <f t="shared" si="8"/>
        <v/>
      </c>
      <c r="AR256" s="240"/>
      <c r="AS256" s="240"/>
      <c r="AT256" s="241"/>
    </row>
    <row r="257" spans="1:46" ht="17.25" customHeight="1">
      <c r="A257" s="138">
        <v>243</v>
      </c>
      <c r="B257" s="136"/>
      <c r="C257" s="120"/>
      <c r="D257" s="119"/>
      <c r="E257" s="137"/>
      <c r="F257" s="120"/>
      <c r="G257" s="113"/>
      <c r="H257" s="113"/>
      <c r="I257" s="113"/>
      <c r="J257" s="113"/>
      <c r="K257" s="113"/>
      <c r="L257" s="113"/>
      <c r="M257" s="235"/>
      <c r="N257" s="235"/>
      <c r="O257" s="236"/>
      <c r="P257" s="114" t="str">
        <f t="shared" si="7"/>
        <v/>
      </c>
      <c r="Q257" s="27"/>
      <c r="AH257" s="29"/>
      <c r="AI257" s="29"/>
      <c r="AQ257" s="239" t="str">
        <f t="shared" si="8"/>
        <v/>
      </c>
      <c r="AR257" s="240"/>
      <c r="AS257" s="240"/>
      <c r="AT257" s="241"/>
    </row>
    <row r="258" spans="1:46" ht="17.25" customHeight="1">
      <c r="A258" s="138">
        <v>244</v>
      </c>
      <c r="B258" s="136"/>
      <c r="C258" s="120"/>
      <c r="D258" s="119"/>
      <c r="E258" s="137"/>
      <c r="F258" s="120"/>
      <c r="G258" s="113"/>
      <c r="H258" s="113"/>
      <c r="I258" s="113"/>
      <c r="J258" s="113"/>
      <c r="K258" s="113"/>
      <c r="L258" s="113"/>
      <c r="M258" s="235"/>
      <c r="N258" s="235"/>
      <c r="O258" s="236"/>
      <c r="P258" s="114" t="str">
        <f t="shared" si="7"/>
        <v/>
      </c>
      <c r="Q258" s="27"/>
      <c r="AH258" s="29"/>
      <c r="AI258" s="29"/>
      <c r="AQ258" s="239" t="str">
        <f t="shared" si="8"/>
        <v/>
      </c>
      <c r="AR258" s="240"/>
      <c r="AS258" s="240"/>
      <c r="AT258" s="241"/>
    </row>
    <row r="259" spans="1:46" ht="17.25" customHeight="1">
      <c r="A259" s="138">
        <v>245</v>
      </c>
      <c r="B259" s="136"/>
      <c r="C259" s="120"/>
      <c r="D259" s="119"/>
      <c r="E259" s="137"/>
      <c r="F259" s="120"/>
      <c r="G259" s="113"/>
      <c r="H259" s="113"/>
      <c r="I259" s="113"/>
      <c r="J259" s="113"/>
      <c r="K259" s="113"/>
      <c r="L259" s="113"/>
      <c r="M259" s="235"/>
      <c r="N259" s="235"/>
      <c r="O259" s="236"/>
      <c r="P259" s="114" t="str">
        <f t="shared" si="7"/>
        <v/>
      </c>
      <c r="Q259" s="27"/>
      <c r="AH259" s="29"/>
      <c r="AI259" s="29"/>
      <c r="AQ259" s="239" t="str">
        <f t="shared" si="8"/>
        <v/>
      </c>
      <c r="AR259" s="240"/>
      <c r="AS259" s="240"/>
      <c r="AT259" s="241"/>
    </row>
    <row r="260" spans="1:46" ht="17.25" customHeight="1">
      <c r="A260" s="138">
        <v>246</v>
      </c>
      <c r="B260" s="136"/>
      <c r="C260" s="120"/>
      <c r="D260" s="119"/>
      <c r="E260" s="137"/>
      <c r="F260" s="120"/>
      <c r="G260" s="113"/>
      <c r="H260" s="113"/>
      <c r="I260" s="113"/>
      <c r="J260" s="113"/>
      <c r="K260" s="113"/>
      <c r="L260" s="113"/>
      <c r="M260" s="235"/>
      <c r="N260" s="235"/>
      <c r="O260" s="236"/>
      <c r="P260" s="114" t="str">
        <f t="shared" si="7"/>
        <v/>
      </c>
      <c r="Q260" s="27"/>
      <c r="AH260" s="29"/>
      <c r="AI260" s="29"/>
      <c r="AQ260" s="239" t="str">
        <f t="shared" si="8"/>
        <v/>
      </c>
      <c r="AR260" s="240"/>
      <c r="AS260" s="240"/>
      <c r="AT260" s="241"/>
    </row>
    <row r="261" spans="1:46" ht="17.25" customHeight="1">
      <c r="A261" s="138">
        <v>247</v>
      </c>
      <c r="B261" s="136"/>
      <c r="C261" s="120"/>
      <c r="D261" s="119"/>
      <c r="E261" s="137"/>
      <c r="F261" s="120"/>
      <c r="G261" s="113"/>
      <c r="H261" s="113"/>
      <c r="I261" s="113"/>
      <c r="J261" s="113"/>
      <c r="K261" s="113"/>
      <c r="L261" s="113"/>
      <c r="M261" s="235"/>
      <c r="N261" s="235"/>
      <c r="O261" s="236"/>
      <c r="P261" s="114" t="str">
        <f t="shared" si="7"/>
        <v/>
      </c>
      <c r="Q261" s="27"/>
      <c r="AH261" s="29"/>
      <c r="AI261" s="29"/>
      <c r="AQ261" s="239" t="str">
        <f t="shared" si="8"/>
        <v/>
      </c>
      <c r="AR261" s="240"/>
      <c r="AS261" s="240"/>
      <c r="AT261" s="241"/>
    </row>
    <row r="262" spans="1:46" ht="17.25" customHeight="1">
      <c r="A262" s="138">
        <v>248</v>
      </c>
      <c r="B262" s="136"/>
      <c r="C262" s="120"/>
      <c r="D262" s="119"/>
      <c r="E262" s="137"/>
      <c r="F262" s="120"/>
      <c r="G262" s="113"/>
      <c r="H262" s="113"/>
      <c r="I262" s="113"/>
      <c r="J262" s="113"/>
      <c r="K262" s="113"/>
      <c r="L262" s="113"/>
      <c r="M262" s="235"/>
      <c r="N262" s="235"/>
      <c r="O262" s="236"/>
      <c r="P262" s="114" t="str">
        <f t="shared" si="7"/>
        <v/>
      </c>
      <c r="Q262" s="27"/>
      <c r="AH262" s="29"/>
      <c r="AI262" s="29"/>
      <c r="AQ262" s="239" t="str">
        <f t="shared" si="8"/>
        <v/>
      </c>
      <c r="AR262" s="240"/>
      <c r="AS262" s="240"/>
      <c r="AT262" s="241"/>
    </row>
    <row r="263" spans="1:46" ht="17.25" customHeight="1">
      <c r="A263" s="138">
        <v>249</v>
      </c>
      <c r="B263" s="136"/>
      <c r="C263" s="120"/>
      <c r="D263" s="119"/>
      <c r="E263" s="137"/>
      <c r="F263" s="120"/>
      <c r="G263" s="113"/>
      <c r="H263" s="113"/>
      <c r="I263" s="113"/>
      <c r="J263" s="113"/>
      <c r="K263" s="113"/>
      <c r="L263" s="113"/>
      <c r="M263" s="235"/>
      <c r="N263" s="235"/>
      <c r="O263" s="236"/>
      <c r="P263" s="114" t="str">
        <f t="shared" si="7"/>
        <v/>
      </c>
      <c r="Q263" s="27"/>
      <c r="AH263" s="29"/>
      <c r="AI263" s="29"/>
      <c r="AQ263" s="239" t="str">
        <f t="shared" si="8"/>
        <v/>
      </c>
      <c r="AR263" s="240"/>
      <c r="AS263" s="240"/>
      <c r="AT263" s="241"/>
    </row>
    <row r="264" spans="1:46" ht="17.25" customHeight="1">
      <c r="A264" s="138">
        <v>250</v>
      </c>
      <c r="B264" s="136"/>
      <c r="C264" s="120"/>
      <c r="D264" s="119"/>
      <c r="E264" s="137"/>
      <c r="F264" s="120"/>
      <c r="G264" s="113"/>
      <c r="H264" s="113"/>
      <c r="I264" s="113"/>
      <c r="J264" s="113"/>
      <c r="K264" s="113"/>
      <c r="L264" s="113"/>
      <c r="M264" s="235"/>
      <c r="N264" s="235"/>
      <c r="O264" s="236"/>
      <c r="P264" s="114" t="str">
        <f t="shared" si="7"/>
        <v/>
      </c>
      <c r="Q264" s="27"/>
      <c r="AH264" s="29"/>
      <c r="AI264" s="29"/>
      <c r="AQ264" s="239" t="str">
        <f t="shared" si="8"/>
        <v/>
      </c>
      <c r="AR264" s="240"/>
      <c r="AS264" s="240"/>
      <c r="AT264" s="241"/>
    </row>
    <row r="265" spans="1:46" ht="17.25" customHeight="1">
      <c r="A265" s="138">
        <v>251</v>
      </c>
      <c r="B265" s="136"/>
      <c r="C265" s="120"/>
      <c r="D265" s="119"/>
      <c r="E265" s="137"/>
      <c r="F265" s="120"/>
      <c r="G265" s="113"/>
      <c r="H265" s="113"/>
      <c r="I265" s="113"/>
      <c r="J265" s="113"/>
      <c r="K265" s="113"/>
      <c r="L265" s="113"/>
      <c r="M265" s="235"/>
      <c r="N265" s="235"/>
      <c r="O265" s="236"/>
      <c r="P265" s="114" t="str">
        <f t="shared" si="7"/>
        <v/>
      </c>
      <c r="Q265" s="27"/>
      <c r="AH265" s="29"/>
      <c r="AI265" s="29"/>
      <c r="AQ265" s="239" t="str">
        <f t="shared" si="8"/>
        <v/>
      </c>
      <c r="AR265" s="240"/>
      <c r="AS265" s="240"/>
      <c r="AT265" s="241"/>
    </row>
    <row r="266" spans="1:46" ht="17.25" customHeight="1">
      <c r="A266" s="138">
        <v>252</v>
      </c>
      <c r="B266" s="136"/>
      <c r="C266" s="120"/>
      <c r="D266" s="119"/>
      <c r="E266" s="137"/>
      <c r="F266" s="120"/>
      <c r="G266" s="113"/>
      <c r="H266" s="113"/>
      <c r="I266" s="113"/>
      <c r="J266" s="113"/>
      <c r="K266" s="113"/>
      <c r="L266" s="113"/>
      <c r="M266" s="235"/>
      <c r="N266" s="235"/>
      <c r="O266" s="236"/>
      <c r="P266" s="114" t="str">
        <f t="shared" si="7"/>
        <v/>
      </c>
      <c r="Q266" s="27"/>
      <c r="AH266" s="29"/>
      <c r="AI266" s="29"/>
      <c r="AQ266" s="239" t="str">
        <f t="shared" si="8"/>
        <v/>
      </c>
      <c r="AR266" s="240"/>
      <c r="AS266" s="240"/>
      <c r="AT266" s="241"/>
    </row>
    <row r="267" spans="1:46" ht="17.25" customHeight="1">
      <c r="A267" s="138">
        <v>253</v>
      </c>
      <c r="B267" s="136"/>
      <c r="C267" s="120"/>
      <c r="D267" s="119"/>
      <c r="E267" s="137"/>
      <c r="F267" s="120"/>
      <c r="G267" s="113"/>
      <c r="H267" s="113"/>
      <c r="I267" s="113"/>
      <c r="J267" s="113"/>
      <c r="K267" s="113"/>
      <c r="L267" s="113"/>
      <c r="M267" s="235"/>
      <c r="N267" s="235"/>
      <c r="O267" s="236"/>
      <c r="P267" s="114" t="str">
        <f t="shared" si="7"/>
        <v/>
      </c>
      <c r="Q267" s="27"/>
      <c r="AH267" s="29"/>
      <c r="AI267" s="29"/>
      <c r="AQ267" s="239" t="str">
        <f t="shared" si="8"/>
        <v/>
      </c>
      <c r="AR267" s="240"/>
      <c r="AS267" s="240"/>
      <c r="AT267" s="241"/>
    </row>
    <row r="268" spans="1:46" ht="17.25" customHeight="1">
      <c r="A268" s="138">
        <v>254</v>
      </c>
      <c r="B268" s="136"/>
      <c r="C268" s="120"/>
      <c r="D268" s="119"/>
      <c r="E268" s="137"/>
      <c r="F268" s="120"/>
      <c r="G268" s="113"/>
      <c r="H268" s="113"/>
      <c r="I268" s="113"/>
      <c r="J268" s="113"/>
      <c r="K268" s="113"/>
      <c r="L268" s="113"/>
      <c r="M268" s="235"/>
      <c r="N268" s="235"/>
      <c r="O268" s="236"/>
      <c r="P268" s="114" t="str">
        <f t="shared" si="7"/>
        <v/>
      </c>
      <c r="Q268" s="27"/>
      <c r="AH268" s="29"/>
      <c r="AI268" s="29"/>
      <c r="AQ268" s="239" t="str">
        <f t="shared" si="8"/>
        <v/>
      </c>
      <c r="AR268" s="240"/>
      <c r="AS268" s="240"/>
      <c r="AT268" s="241"/>
    </row>
    <row r="269" spans="1:46" ht="17.25" customHeight="1">
      <c r="A269" s="138">
        <v>255</v>
      </c>
      <c r="B269" s="136"/>
      <c r="C269" s="120"/>
      <c r="D269" s="119"/>
      <c r="E269" s="137"/>
      <c r="F269" s="120"/>
      <c r="G269" s="113"/>
      <c r="H269" s="113"/>
      <c r="I269" s="113"/>
      <c r="J269" s="113"/>
      <c r="K269" s="113"/>
      <c r="L269" s="113"/>
      <c r="M269" s="235"/>
      <c r="N269" s="235"/>
      <c r="O269" s="236"/>
      <c r="P269" s="114" t="str">
        <f t="shared" si="7"/>
        <v/>
      </c>
      <c r="Q269" s="27"/>
      <c r="AH269" s="29"/>
      <c r="AI269" s="29"/>
      <c r="AQ269" s="239" t="str">
        <f t="shared" si="8"/>
        <v/>
      </c>
      <c r="AR269" s="240"/>
      <c r="AS269" s="240"/>
      <c r="AT269" s="241"/>
    </row>
    <row r="270" spans="1:46" ht="17.25" customHeight="1">
      <c r="A270" s="138">
        <v>256</v>
      </c>
      <c r="B270" s="136"/>
      <c r="C270" s="120"/>
      <c r="D270" s="119"/>
      <c r="E270" s="137"/>
      <c r="F270" s="120"/>
      <c r="G270" s="113"/>
      <c r="H270" s="113"/>
      <c r="I270" s="113"/>
      <c r="J270" s="113"/>
      <c r="K270" s="113"/>
      <c r="L270" s="113"/>
      <c r="M270" s="235"/>
      <c r="N270" s="235"/>
      <c r="O270" s="236"/>
      <c r="P270" s="114" t="str">
        <f t="shared" si="7"/>
        <v/>
      </c>
      <c r="Q270" s="27"/>
      <c r="AH270" s="29"/>
      <c r="AI270" s="29"/>
      <c r="AQ270" s="239" t="str">
        <f t="shared" si="8"/>
        <v/>
      </c>
      <c r="AR270" s="240"/>
      <c r="AS270" s="240"/>
      <c r="AT270" s="241"/>
    </row>
    <row r="271" spans="1:46" ht="17.25" customHeight="1">
      <c r="A271" s="138">
        <v>257</v>
      </c>
      <c r="B271" s="136"/>
      <c r="C271" s="120"/>
      <c r="D271" s="119"/>
      <c r="E271" s="137"/>
      <c r="F271" s="120"/>
      <c r="G271" s="113"/>
      <c r="H271" s="113"/>
      <c r="I271" s="113"/>
      <c r="J271" s="113"/>
      <c r="K271" s="113"/>
      <c r="L271" s="113"/>
      <c r="M271" s="235"/>
      <c r="N271" s="235"/>
      <c r="O271" s="236"/>
      <c r="P271" s="114" t="str">
        <f t="shared" ref="P271:P334" si="9">IFERROR(VLOOKUP(AQ271,$AI$15:$AP$66,2,FALSE),"")</f>
        <v/>
      </c>
      <c r="Q271" s="27"/>
      <c r="AH271" s="29"/>
      <c r="AI271" s="29"/>
      <c r="AQ271" s="239" t="str">
        <f t="shared" ref="AQ271:AQ334" si="10">C271&amp;D271&amp;F271</f>
        <v/>
      </c>
      <c r="AR271" s="240"/>
      <c r="AS271" s="240"/>
      <c r="AT271" s="241"/>
    </row>
    <row r="272" spans="1:46" ht="17.25" customHeight="1">
      <c r="A272" s="138">
        <v>258</v>
      </c>
      <c r="B272" s="136"/>
      <c r="C272" s="120"/>
      <c r="D272" s="119"/>
      <c r="E272" s="137"/>
      <c r="F272" s="120"/>
      <c r="G272" s="113"/>
      <c r="H272" s="113"/>
      <c r="I272" s="113"/>
      <c r="J272" s="113"/>
      <c r="K272" s="113"/>
      <c r="L272" s="113"/>
      <c r="M272" s="235"/>
      <c r="N272" s="235"/>
      <c r="O272" s="236"/>
      <c r="P272" s="114" t="str">
        <f t="shared" si="9"/>
        <v/>
      </c>
      <c r="Q272" s="27"/>
      <c r="AH272" s="29"/>
      <c r="AI272" s="29"/>
      <c r="AQ272" s="239" t="str">
        <f t="shared" si="10"/>
        <v/>
      </c>
      <c r="AR272" s="240"/>
      <c r="AS272" s="240"/>
      <c r="AT272" s="241"/>
    </row>
    <row r="273" spans="1:46" ht="17.25" customHeight="1">
      <c r="A273" s="138">
        <v>259</v>
      </c>
      <c r="B273" s="136"/>
      <c r="C273" s="120"/>
      <c r="D273" s="119"/>
      <c r="E273" s="137"/>
      <c r="F273" s="120"/>
      <c r="G273" s="113"/>
      <c r="H273" s="113"/>
      <c r="I273" s="113"/>
      <c r="J273" s="113"/>
      <c r="K273" s="113"/>
      <c r="L273" s="113"/>
      <c r="M273" s="235"/>
      <c r="N273" s="235"/>
      <c r="O273" s="236"/>
      <c r="P273" s="114" t="str">
        <f t="shared" si="9"/>
        <v/>
      </c>
      <c r="Q273" s="27"/>
      <c r="AH273" s="29"/>
      <c r="AI273" s="29"/>
      <c r="AQ273" s="239" t="str">
        <f t="shared" si="10"/>
        <v/>
      </c>
      <c r="AR273" s="240"/>
      <c r="AS273" s="240"/>
      <c r="AT273" s="241"/>
    </row>
    <row r="274" spans="1:46" ht="17.25" customHeight="1">
      <c r="A274" s="138">
        <v>260</v>
      </c>
      <c r="B274" s="136"/>
      <c r="C274" s="120"/>
      <c r="D274" s="119"/>
      <c r="E274" s="137"/>
      <c r="F274" s="120"/>
      <c r="G274" s="113"/>
      <c r="H274" s="113"/>
      <c r="I274" s="113"/>
      <c r="J274" s="113"/>
      <c r="K274" s="113"/>
      <c r="L274" s="113"/>
      <c r="M274" s="235"/>
      <c r="N274" s="235"/>
      <c r="O274" s="236"/>
      <c r="P274" s="114" t="str">
        <f t="shared" si="9"/>
        <v/>
      </c>
      <c r="Q274" s="27"/>
      <c r="AH274" s="29"/>
      <c r="AI274" s="29"/>
      <c r="AQ274" s="239" t="str">
        <f t="shared" si="10"/>
        <v/>
      </c>
      <c r="AR274" s="240"/>
      <c r="AS274" s="240"/>
      <c r="AT274" s="241"/>
    </row>
    <row r="275" spans="1:46" ht="17.25" customHeight="1">
      <c r="A275" s="138">
        <v>261</v>
      </c>
      <c r="B275" s="136"/>
      <c r="C275" s="120"/>
      <c r="D275" s="119"/>
      <c r="E275" s="137"/>
      <c r="F275" s="120"/>
      <c r="G275" s="113"/>
      <c r="H275" s="113"/>
      <c r="I275" s="113"/>
      <c r="J275" s="113"/>
      <c r="K275" s="113"/>
      <c r="L275" s="113"/>
      <c r="M275" s="235"/>
      <c r="N275" s="235"/>
      <c r="O275" s="236"/>
      <c r="P275" s="114" t="str">
        <f t="shared" si="9"/>
        <v/>
      </c>
      <c r="Q275" s="27"/>
      <c r="AH275" s="29"/>
      <c r="AI275" s="29"/>
      <c r="AQ275" s="239" t="str">
        <f t="shared" si="10"/>
        <v/>
      </c>
      <c r="AR275" s="240"/>
      <c r="AS275" s="240"/>
      <c r="AT275" s="241"/>
    </row>
    <row r="276" spans="1:46" ht="17.25" customHeight="1">
      <c r="A276" s="138">
        <v>262</v>
      </c>
      <c r="B276" s="136"/>
      <c r="C276" s="120"/>
      <c r="D276" s="119"/>
      <c r="E276" s="137"/>
      <c r="F276" s="120"/>
      <c r="G276" s="113"/>
      <c r="H276" s="113"/>
      <c r="I276" s="113"/>
      <c r="J276" s="113"/>
      <c r="K276" s="113"/>
      <c r="L276" s="113"/>
      <c r="M276" s="235"/>
      <c r="N276" s="235"/>
      <c r="O276" s="236"/>
      <c r="P276" s="114" t="str">
        <f t="shared" si="9"/>
        <v/>
      </c>
      <c r="Q276" s="27"/>
      <c r="AH276" s="29"/>
      <c r="AI276" s="29"/>
      <c r="AQ276" s="239" t="str">
        <f t="shared" si="10"/>
        <v/>
      </c>
      <c r="AR276" s="240"/>
      <c r="AS276" s="240"/>
      <c r="AT276" s="241"/>
    </row>
    <row r="277" spans="1:46" ht="17.25" customHeight="1">
      <c r="A277" s="138">
        <v>263</v>
      </c>
      <c r="B277" s="136"/>
      <c r="C277" s="120"/>
      <c r="D277" s="119"/>
      <c r="E277" s="137"/>
      <c r="F277" s="120"/>
      <c r="G277" s="113"/>
      <c r="H277" s="113"/>
      <c r="I277" s="113"/>
      <c r="J277" s="113"/>
      <c r="K277" s="113"/>
      <c r="L277" s="113"/>
      <c r="M277" s="235"/>
      <c r="N277" s="235"/>
      <c r="O277" s="236"/>
      <c r="P277" s="114" t="str">
        <f t="shared" si="9"/>
        <v/>
      </c>
      <c r="Q277" s="27"/>
      <c r="AH277" s="29"/>
      <c r="AI277" s="29"/>
      <c r="AQ277" s="239" t="str">
        <f t="shared" si="10"/>
        <v/>
      </c>
      <c r="AR277" s="240"/>
      <c r="AS277" s="240"/>
      <c r="AT277" s="241"/>
    </row>
    <row r="278" spans="1:46" ht="17.25" customHeight="1">
      <c r="A278" s="138">
        <v>264</v>
      </c>
      <c r="B278" s="136"/>
      <c r="C278" s="120"/>
      <c r="D278" s="119"/>
      <c r="E278" s="137"/>
      <c r="F278" s="120"/>
      <c r="G278" s="113"/>
      <c r="H278" s="113"/>
      <c r="I278" s="113"/>
      <c r="J278" s="113"/>
      <c r="K278" s="113"/>
      <c r="L278" s="113"/>
      <c r="M278" s="235"/>
      <c r="N278" s="235"/>
      <c r="O278" s="236"/>
      <c r="P278" s="114" t="str">
        <f t="shared" si="9"/>
        <v/>
      </c>
      <c r="Q278" s="27"/>
      <c r="AH278" s="29"/>
      <c r="AI278" s="29"/>
      <c r="AQ278" s="239" t="str">
        <f t="shared" si="10"/>
        <v/>
      </c>
      <c r="AR278" s="240"/>
      <c r="AS278" s="240"/>
      <c r="AT278" s="241"/>
    </row>
    <row r="279" spans="1:46" ht="17.25" customHeight="1">
      <c r="A279" s="138">
        <v>265</v>
      </c>
      <c r="B279" s="136"/>
      <c r="C279" s="120"/>
      <c r="D279" s="119"/>
      <c r="E279" s="137"/>
      <c r="F279" s="120"/>
      <c r="G279" s="113"/>
      <c r="H279" s="113"/>
      <c r="I279" s="113"/>
      <c r="J279" s="113"/>
      <c r="K279" s="113"/>
      <c r="L279" s="113"/>
      <c r="M279" s="235"/>
      <c r="N279" s="235"/>
      <c r="O279" s="236"/>
      <c r="P279" s="114" t="str">
        <f t="shared" si="9"/>
        <v/>
      </c>
      <c r="Q279" s="27"/>
      <c r="AH279" s="29"/>
      <c r="AI279" s="29"/>
      <c r="AQ279" s="239" t="str">
        <f t="shared" si="10"/>
        <v/>
      </c>
      <c r="AR279" s="240"/>
      <c r="AS279" s="240"/>
      <c r="AT279" s="241"/>
    </row>
    <row r="280" spans="1:46" ht="17.25" customHeight="1">
      <c r="A280" s="138">
        <v>266</v>
      </c>
      <c r="B280" s="136"/>
      <c r="C280" s="120"/>
      <c r="D280" s="119"/>
      <c r="E280" s="137"/>
      <c r="F280" s="120"/>
      <c r="G280" s="113"/>
      <c r="H280" s="113"/>
      <c r="I280" s="113"/>
      <c r="J280" s="113"/>
      <c r="K280" s="113"/>
      <c r="L280" s="113"/>
      <c r="M280" s="235"/>
      <c r="N280" s="235"/>
      <c r="O280" s="236"/>
      <c r="P280" s="114" t="str">
        <f t="shared" si="9"/>
        <v/>
      </c>
      <c r="Q280" s="27"/>
      <c r="AH280" s="29"/>
      <c r="AI280" s="29"/>
      <c r="AQ280" s="239" t="str">
        <f t="shared" si="10"/>
        <v/>
      </c>
      <c r="AR280" s="240"/>
      <c r="AS280" s="240"/>
      <c r="AT280" s="241"/>
    </row>
    <row r="281" spans="1:46" ht="17.25" customHeight="1">
      <c r="A281" s="138">
        <v>267</v>
      </c>
      <c r="B281" s="136"/>
      <c r="C281" s="120"/>
      <c r="D281" s="119"/>
      <c r="E281" s="137"/>
      <c r="F281" s="120"/>
      <c r="G281" s="113"/>
      <c r="H281" s="113"/>
      <c r="I281" s="113"/>
      <c r="J281" s="113"/>
      <c r="K281" s="113"/>
      <c r="L281" s="113"/>
      <c r="M281" s="235"/>
      <c r="N281" s="235"/>
      <c r="O281" s="236"/>
      <c r="P281" s="114" t="str">
        <f t="shared" si="9"/>
        <v/>
      </c>
      <c r="Q281" s="27"/>
      <c r="AH281" s="29"/>
      <c r="AI281" s="29"/>
      <c r="AQ281" s="239" t="str">
        <f t="shared" si="10"/>
        <v/>
      </c>
      <c r="AR281" s="240"/>
      <c r="AS281" s="240"/>
      <c r="AT281" s="241"/>
    </row>
    <row r="282" spans="1:46" ht="17.25" customHeight="1">
      <c r="A282" s="138">
        <v>268</v>
      </c>
      <c r="B282" s="136"/>
      <c r="C282" s="120"/>
      <c r="D282" s="119"/>
      <c r="E282" s="137"/>
      <c r="F282" s="120"/>
      <c r="G282" s="113"/>
      <c r="H282" s="113"/>
      <c r="I282" s="113"/>
      <c r="J282" s="113"/>
      <c r="K282" s="113"/>
      <c r="L282" s="113"/>
      <c r="M282" s="235"/>
      <c r="N282" s="235"/>
      <c r="O282" s="236"/>
      <c r="P282" s="114" t="str">
        <f t="shared" si="9"/>
        <v/>
      </c>
      <c r="Q282" s="27"/>
      <c r="AH282" s="29"/>
      <c r="AI282" s="29"/>
      <c r="AQ282" s="239" t="str">
        <f t="shared" si="10"/>
        <v/>
      </c>
      <c r="AR282" s="240"/>
      <c r="AS282" s="240"/>
      <c r="AT282" s="241"/>
    </row>
    <row r="283" spans="1:46" ht="17.25" customHeight="1">
      <c r="A283" s="138">
        <v>269</v>
      </c>
      <c r="B283" s="136"/>
      <c r="C283" s="120"/>
      <c r="D283" s="119"/>
      <c r="E283" s="137"/>
      <c r="F283" s="120"/>
      <c r="G283" s="113"/>
      <c r="H283" s="113"/>
      <c r="I283" s="113"/>
      <c r="J283" s="113"/>
      <c r="K283" s="113"/>
      <c r="L283" s="113"/>
      <c r="M283" s="235"/>
      <c r="N283" s="235"/>
      <c r="O283" s="236"/>
      <c r="P283" s="114" t="str">
        <f t="shared" si="9"/>
        <v/>
      </c>
      <c r="Q283" s="27"/>
      <c r="AH283" s="29"/>
      <c r="AI283" s="29"/>
      <c r="AQ283" s="239" t="str">
        <f t="shared" si="10"/>
        <v/>
      </c>
      <c r="AR283" s="240"/>
      <c r="AS283" s="240"/>
      <c r="AT283" s="241"/>
    </row>
    <row r="284" spans="1:46" ht="17.25" customHeight="1">
      <c r="A284" s="138">
        <v>270</v>
      </c>
      <c r="B284" s="136"/>
      <c r="C284" s="120"/>
      <c r="D284" s="119"/>
      <c r="E284" s="137"/>
      <c r="F284" s="120"/>
      <c r="G284" s="113"/>
      <c r="H284" s="113"/>
      <c r="I284" s="113"/>
      <c r="J284" s="113"/>
      <c r="K284" s="113"/>
      <c r="L284" s="113"/>
      <c r="M284" s="235"/>
      <c r="N284" s="235"/>
      <c r="O284" s="236"/>
      <c r="P284" s="114" t="str">
        <f t="shared" si="9"/>
        <v/>
      </c>
      <c r="Q284" s="27"/>
      <c r="AH284" s="29"/>
      <c r="AI284" s="29"/>
      <c r="AQ284" s="239" t="str">
        <f t="shared" si="10"/>
        <v/>
      </c>
      <c r="AR284" s="240"/>
      <c r="AS284" s="240"/>
      <c r="AT284" s="241"/>
    </row>
    <row r="285" spans="1:46" ht="17.25" customHeight="1">
      <c r="A285" s="138">
        <v>271</v>
      </c>
      <c r="B285" s="136"/>
      <c r="C285" s="120"/>
      <c r="D285" s="119"/>
      <c r="E285" s="137"/>
      <c r="F285" s="120"/>
      <c r="G285" s="113"/>
      <c r="H285" s="113"/>
      <c r="I285" s="113"/>
      <c r="J285" s="113"/>
      <c r="K285" s="113"/>
      <c r="L285" s="113"/>
      <c r="M285" s="235"/>
      <c r="N285" s="235"/>
      <c r="O285" s="236"/>
      <c r="P285" s="114" t="str">
        <f t="shared" si="9"/>
        <v/>
      </c>
      <c r="Q285" s="27"/>
      <c r="AH285" s="29"/>
      <c r="AI285" s="29"/>
      <c r="AQ285" s="239" t="str">
        <f t="shared" si="10"/>
        <v/>
      </c>
      <c r="AR285" s="240"/>
      <c r="AS285" s="240"/>
      <c r="AT285" s="241"/>
    </row>
    <row r="286" spans="1:46" ht="17.25" customHeight="1">
      <c r="A286" s="138">
        <v>272</v>
      </c>
      <c r="B286" s="136"/>
      <c r="C286" s="120"/>
      <c r="D286" s="119"/>
      <c r="E286" s="137"/>
      <c r="F286" s="120"/>
      <c r="G286" s="113"/>
      <c r="H286" s="113"/>
      <c r="I286" s="113"/>
      <c r="J286" s="113"/>
      <c r="K286" s="113"/>
      <c r="L286" s="113"/>
      <c r="M286" s="235"/>
      <c r="N286" s="235"/>
      <c r="O286" s="236"/>
      <c r="P286" s="114" t="str">
        <f t="shared" si="9"/>
        <v/>
      </c>
      <c r="Q286" s="27"/>
      <c r="AH286" s="29"/>
      <c r="AI286" s="29"/>
      <c r="AQ286" s="239" t="str">
        <f t="shared" si="10"/>
        <v/>
      </c>
      <c r="AR286" s="240"/>
      <c r="AS286" s="240"/>
      <c r="AT286" s="241"/>
    </row>
    <row r="287" spans="1:46" ht="17.25" customHeight="1">
      <c r="A287" s="138">
        <v>273</v>
      </c>
      <c r="B287" s="136"/>
      <c r="C287" s="120"/>
      <c r="D287" s="119"/>
      <c r="E287" s="137"/>
      <c r="F287" s="120"/>
      <c r="G287" s="113"/>
      <c r="H287" s="113"/>
      <c r="I287" s="113"/>
      <c r="J287" s="113"/>
      <c r="K287" s="113"/>
      <c r="L287" s="113"/>
      <c r="M287" s="235"/>
      <c r="N287" s="235"/>
      <c r="O287" s="236"/>
      <c r="P287" s="114" t="str">
        <f t="shared" si="9"/>
        <v/>
      </c>
      <c r="Q287" s="27"/>
      <c r="AH287" s="29"/>
      <c r="AI287" s="29"/>
      <c r="AQ287" s="239" t="str">
        <f t="shared" si="10"/>
        <v/>
      </c>
      <c r="AR287" s="240"/>
      <c r="AS287" s="240"/>
      <c r="AT287" s="241"/>
    </row>
    <row r="288" spans="1:46" ht="17.25" customHeight="1">
      <c r="A288" s="138">
        <v>274</v>
      </c>
      <c r="B288" s="136"/>
      <c r="C288" s="120"/>
      <c r="D288" s="119"/>
      <c r="E288" s="137"/>
      <c r="F288" s="120"/>
      <c r="G288" s="113"/>
      <c r="H288" s="113"/>
      <c r="I288" s="113"/>
      <c r="J288" s="113"/>
      <c r="K288" s="113"/>
      <c r="L288" s="113"/>
      <c r="M288" s="235"/>
      <c r="N288" s="235"/>
      <c r="O288" s="236"/>
      <c r="P288" s="114" t="str">
        <f t="shared" si="9"/>
        <v/>
      </c>
      <c r="Q288" s="27"/>
      <c r="AH288" s="29"/>
      <c r="AI288" s="29"/>
      <c r="AQ288" s="239" t="str">
        <f t="shared" si="10"/>
        <v/>
      </c>
      <c r="AR288" s="240"/>
      <c r="AS288" s="240"/>
      <c r="AT288" s="241"/>
    </row>
    <row r="289" spans="1:46" ht="17.25" customHeight="1">
      <c r="A289" s="138">
        <v>275</v>
      </c>
      <c r="B289" s="136"/>
      <c r="C289" s="120"/>
      <c r="D289" s="119"/>
      <c r="E289" s="137"/>
      <c r="F289" s="120"/>
      <c r="G289" s="113"/>
      <c r="H289" s="113"/>
      <c r="I289" s="113"/>
      <c r="J289" s="113"/>
      <c r="K289" s="113"/>
      <c r="L289" s="113"/>
      <c r="M289" s="235"/>
      <c r="N289" s="235"/>
      <c r="O289" s="236"/>
      <c r="P289" s="114" t="str">
        <f t="shared" si="9"/>
        <v/>
      </c>
      <c r="Q289" s="27"/>
      <c r="AH289" s="29"/>
      <c r="AI289" s="29"/>
      <c r="AQ289" s="239" t="str">
        <f t="shared" si="10"/>
        <v/>
      </c>
      <c r="AR289" s="240"/>
      <c r="AS289" s="240"/>
      <c r="AT289" s="241"/>
    </row>
    <row r="290" spans="1:46" ht="17.25" customHeight="1">
      <c r="A290" s="138">
        <v>276</v>
      </c>
      <c r="B290" s="136"/>
      <c r="C290" s="120"/>
      <c r="D290" s="119"/>
      <c r="E290" s="137"/>
      <c r="F290" s="120"/>
      <c r="G290" s="113"/>
      <c r="H290" s="113"/>
      <c r="I290" s="113"/>
      <c r="J290" s="113"/>
      <c r="K290" s="113"/>
      <c r="L290" s="113"/>
      <c r="M290" s="235"/>
      <c r="N290" s="235"/>
      <c r="O290" s="236"/>
      <c r="P290" s="114" t="str">
        <f t="shared" si="9"/>
        <v/>
      </c>
      <c r="Q290" s="27"/>
      <c r="AH290" s="29"/>
      <c r="AI290" s="29"/>
      <c r="AQ290" s="239" t="str">
        <f t="shared" si="10"/>
        <v/>
      </c>
      <c r="AR290" s="240"/>
      <c r="AS290" s="240"/>
      <c r="AT290" s="241"/>
    </row>
    <row r="291" spans="1:46" ht="17.25" customHeight="1">
      <c r="A291" s="138">
        <v>277</v>
      </c>
      <c r="B291" s="136"/>
      <c r="C291" s="120"/>
      <c r="D291" s="119"/>
      <c r="E291" s="137"/>
      <c r="F291" s="120"/>
      <c r="G291" s="113"/>
      <c r="H291" s="113"/>
      <c r="I291" s="113"/>
      <c r="J291" s="113"/>
      <c r="K291" s="113"/>
      <c r="L291" s="113"/>
      <c r="M291" s="235"/>
      <c r="N291" s="235"/>
      <c r="O291" s="236"/>
      <c r="P291" s="114" t="str">
        <f t="shared" si="9"/>
        <v/>
      </c>
      <c r="Q291" s="27"/>
      <c r="AH291" s="29"/>
      <c r="AI291" s="29"/>
      <c r="AQ291" s="239" t="str">
        <f t="shared" si="10"/>
        <v/>
      </c>
      <c r="AR291" s="240"/>
      <c r="AS291" s="240"/>
      <c r="AT291" s="241"/>
    </row>
    <row r="292" spans="1:46" ht="17.25" customHeight="1">
      <c r="A292" s="138">
        <v>278</v>
      </c>
      <c r="B292" s="136"/>
      <c r="C292" s="120"/>
      <c r="D292" s="119"/>
      <c r="E292" s="137"/>
      <c r="F292" s="120"/>
      <c r="G292" s="113"/>
      <c r="H292" s="113"/>
      <c r="I292" s="113"/>
      <c r="J292" s="113"/>
      <c r="K292" s="113"/>
      <c r="L292" s="113"/>
      <c r="M292" s="235"/>
      <c r="N292" s="235"/>
      <c r="O292" s="236"/>
      <c r="P292" s="114" t="str">
        <f t="shared" si="9"/>
        <v/>
      </c>
      <c r="Q292" s="27"/>
      <c r="AH292" s="29"/>
      <c r="AI292" s="29"/>
      <c r="AQ292" s="239" t="str">
        <f t="shared" si="10"/>
        <v/>
      </c>
      <c r="AR292" s="240"/>
      <c r="AS292" s="240"/>
      <c r="AT292" s="241"/>
    </row>
    <row r="293" spans="1:46" ht="17.25" customHeight="1">
      <c r="A293" s="138">
        <v>279</v>
      </c>
      <c r="B293" s="136"/>
      <c r="C293" s="120"/>
      <c r="D293" s="119"/>
      <c r="E293" s="137"/>
      <c r="F293" s="120"/>
      <c r="G293" s="113"/>
      <c r="H293" s="113"/>
      <c r="I293" s="113"/>
      <c r="J293" s="113"/>
      <c r="K293" s="113"/>
      <c r="L293" s="113"/>
      <c r="M293" s="235"/>
      <c r="N293" s="235"/>
      <c r="O293" s="236"/>
      <c r="P293" s="114" t="str">
        <f t="shared" si="9"/>
        <v/>
      </c>
      <c r="Q293" s="27"/>
      <c r="AH293" s="29"/>
      <c r="AI293" s="29"/>
      <c r="AQ293" s="239" t="str">
        <f t="shared" si="10"/>
        <v/>
      </c>
      <c r="AR293" s="240"/>
      <c r="AS293" s="240"/>
      <c r="AT293" s="241"/>
    </row>
    <row r="294" spans="1:46" ht="17.25" customHeight="1">
      <c r="A294" s="138">
        <v>280</v>
      </c>
      <c r="B294" s="136"/>
      <c r="C294" s="120"/>
      <c r="D294" s="119"/>
      <c r="E294" s="137"/>
      <c r="F294" s="120"/>
      <c r="G294" s="113"/>
      <c r="H294" s="113"/>
      <c r="I294" s="113"/>
      <c r="J294" s="113"/>
      <c r="K294" s="113"/>
      <c r="L294" s="113"/>
      <c r="M294" s="235"/>
      <c r="N294" s="235"/>
      <c r="O294" s="236"/>
      <c r="P294" s="114" t="str">
        <f t="shared" si="9"/>
        <v/>
      </c>
      <c r="Q294" s="27"/>
      <c r="AH294" s="29"/>
      <c r="AI294" s="29"/>
      <c r="AQ294" s="239" t="str">
        <f t="shared" si="10"/>
        <v/>
      </c>
      <c r="AR294" s="240"/>
      <c r="AS294" s="240"/>
      <c r="AT294" s="241"/>
    </row>
    <row r="295" spans="1:46" ht="17.25" customHeight="1">
      <c r="A295" s="138">
        <v>281</v>
      </c>
      <c r="B295" s="136"/>
      <c r="C295" s="120"/>
      <c r="D295" s="119"/>
      <c r="E295" s="137"/>
      <c r="F295" s="120"/>
      <c r="G295" s="113"/>
      <c r="H295" s="113"/>
      <c r="I295" s="113"/>
      <c r="J295" s="113"/>
      <c r="K295" s="113"/>
      <c r="L295" s="113"/>
      <c r="M295" s="235"/>
      <c r="N295" s="235"/>
      <c r="O295" s="236"/>
      <c r="P295" s="114" t="str">
        <f t="shared" si="9"/>
        <v/>
      </c>
      <c r="Q295" s="27"/>
      <c r="AH295" s="29"/>
      <c r="AI295" s="29"/>
      <c r="AQ295" s="239" t="str">
        <f t="shared" si="10"/>
        <v/>
      </c>
      <c r="AR295" s="240"/>
      <c r="AS295" s="240"/>
      <c r="AT295" s="241"/>
    </row>
    <row r="296" spans="1:46" ht="17.25" customHeight="1">
      <c r="A296" s="138">
        <v>282</v>
      </c>
      <c r="B296" s="136"/>
      <c r="C296" s="120"/>
      <c r="D296" s="119"/>
      <c r="E296" s="137"/>
      <c r="F296" s="120"/>
      <c r="G296" s="113"/>
      <c r="H296" s="113"/>
      <c r="I296" s="113"/>
      <c r="J296" s="113"/>
      <c r="K296" s="113"/>
      <c r="L296" s="113"/>
      <c r="M296" s="235"/>
      <c r="N296" s="235"/>
      <c r="O296" s="236"/>
      <c r="P296" s="114" t="str">
        <f t="shared" si="9"/>
        <v/>
      </c>
      <c r="Q296" s="27"/>
      <c r="AH296" s="29"/>
      <c r="AI296" s="29"/>
      <c r="AQ296" s="239" t="str">
        <f t="shared" si="10"/>
        <v/>
      </c>
      <c r="AR296" s="240"/>
      <c r="AS296" s="240"/>
      <c r="AT296" s="241"/>
    </row>
    <row r="297" spans="1:46" ht="17.25" customHeight="1">
      <c r="A297" s="138">
        <v>283</v>
      </c>
      <c r="B297" s="136"/>
      <c r="C297" s="120"/>
      <c r="D297" s="119"/>
      <c r="E297" s="137"/>
      <c r="F297" s="120"/>
      <c r="G297" s="113"/>
      <c r="H297" s="113"/>
      <c r="I297" s="113"/>
      <c r="J297" s="113"/>
      <c r="K297" s="113"/>
      <c r="L297" s="113"/>
      <c r="M297" s="235"/>
      <c r="N297" s="235"/>
      <c r="O297" s="236"/>
      <c r="P297" s="114" t="str">
        <f t="shared" si="9"/>
        <v/>
      </c>
      <c r="Q297" s="27"/>
      <c r="AH297" s="29"/>
      <c r="AI297" s="29"/>
      <c r="AQ297" s="239" t="str">
        <f t="shared" si="10"/>
        <v/>
      </c>
      <c r="AR297" s="240"/>
      <c r="AS297" s="240"/>
      <c r="AT297" s="241"/>
    </row>
    <row r="298" spans="1:46" ht="17.25" customHeight="1">
      <c r="A298" s="138">
        <v>284</v>
      </c>
      <c r="B298" s="136"/>
      <c r="C298" s="120"/>
      <c r="D298" s="119"/>
      <c r="E298" s="137"/>
      <c r="F298" s="120"/>
      <c r="G298" s="113"/>
      <c r="H298" s="113"/>
      <c r="I298" s="113"/>
      <c r="J298" s="113"/>
      <c r="K298" s="113"/>
      <c r="L298" s="113"/>
      <c r="M298" s="235"/>
      <c r="N298" s="235"/>
      <c r="O298" s="236"/>
      <c r="P298" s="114" t="str">
        <f t="shared" si="9"/>
        <v/>
      </c>
      <c r="Q298" s="27"/>
      <c r="AH298" s="29"/>
      <c r="AI298" s="29"/>
      <c r="AQ298" s="239" t="str">
        <f t="shared" si="10"/>
        <v/>
      </c>
      <c r="AR298" s="240"/>
      <c r="AS298" s="240"/>
      <c r="AT298" s="241"/>
    </row>
    <row r="299" spans="1:46" ht="17.25" customHeight="1">
      <c r="A299" s="138">
        <v>285</v>
      </c>
      <c r="B299" s="136"/>
      <c r="C299" s="120"/>
      <c r="D299" s="119"/>
      <c r="E299" s="137"/>
      <c r="F299" s="120"/>
      <c r="G299" s="113"/>
      <c r="H299" s="113"/>
      <c r="I299" s="113"/>
      <c r="J299" s="113"/>
      <c r="K299" s="113"/>
      <c r="L299" s="113"/>
      <c r="M299" s="235"/>
      <c r="N299" s="235"/>
      <c r="O299" s="236"/>
      <c r="P299" s="114" t="str">
        <f t="shared" si="9"/>
        <v/>
      </c>
      <c r="Q299" s="27"/>
      <c r="AH299" s="29"/>
      <c r="AI299" s="29"/>
      <c r="AQ299" s="239" t="str">
        <f t="shared" si="10"/>
        <v/>
      </c>
      <c r="AR299" s="240"/>
      <c r="AS299" s="240"/>
      <c r="AT299" s="241"/>
    </row>
    <row r="300" spans="1:46" ht="17.25" customHeight="1">
      <c r="A300" s="138">
        <v>286</v>
      </c>
      <c r="B300" s="136"/>
      <c r="C300" s="120"/>
      <c r="D300" s="119"/>
      <c r="E300" s="137"/>
      <c r="F300" s="120"/>
      <c r="G300" s="113"/>
      <c r="H300" s="113"/>
      <c r="I300" s="113"/>
      <c r="J300" s="113"/>
      <c r="K300" s="113"/>
      <c r="L300" s="113"/>
      <c r="M300" s="235"/>
      <c r="N300" s="235"/>
      <c r="O300" s="236"/>
      <c r="P300" s="114" t="str">
        <f t="shared" si="9"/>
        <v/>
      </c>
      <c r="Q300" s="27"/>
      <c r="AH300" s="29"/>
      <c r="AI300" s="29"/>
      <c r="AQ300" s="239" t="str">
        <f t="shared" si="10"/>
        <v/>
      </c>
      <c r="AR300" s="240"/>
      <c r="AS300" s="240"/>
      <c r="AT300" s="241"/>
    </row>
    <row r="301" spans="1:46" ht="17.25" customHeight="1">
      <c r="A301" s="138">
        <v>287</v>
      </c>
      <c r="B301" s="136"/>
      <c r="C301" s="120"/>
      <c r="D301" s="119"/>
      <c r="E301" s="137"/>
      <c r="F301" s="120"/>
      <c r="G301" s="113"/>
      <c r="H301" s="113"/>
      <c r="I301" s="113"/>
      <c r="J301" s="113"/>
      <c r="K301" s="113"/>
      <c r="L301" s="113"/>
      <c r="M301" s="235"/>
      <c r="N301" s="235"/>
      <c r="O301" s="236"/>
      <c r="P301" s="114" t="str">
        <f t="shared" si="9"/>
        <v/>
      </c>
      <c r="Q301" s="27"/>
      <c r="AH301" s="29"/>
      <c r="AI301" s="29"/>
      <c r="AQ301" s="239" t="str">
        <f t="shared" si="10"/>
        <v/>
      </c>
      <c r="AR301" s="240"/>
      <c r="AS301" s="240"/>
      <c r="AT301" s="241"/>
    </row>
    <row r="302" spans="1:46" ht="17.25" customHeight="1">
      <c r="A302" s="138">
        <v>288</v>
      </c>
      <c r="B302" s="136"/>
      <c r="C302" s="120"/>
      <c r="D302" s="119"/>
      <c r="E302" s="137"/>
      <c r="F302" s="120"/>
      <c r="G302" s="113"/>
      <c r="H302" s="113"/>
      <c r="I302" s="113"/>
      <c r="J302" s="113"/>
      <c r="K302" s="113"/>
      <c r="L302" s="113"/>
      <c r="M302" s="235"/>
      <c r="N302" s="235"/>
      <c r="O302" s="236"/>
      <c r="P302" s="114" t="str">
        <f t="shared" si="9"/>
        <v/>
      </c>
      <c r="Q302" s="27"/>
      <c r="AH302" s="29"/>
      <c r="AI302" s="29"/>
      <c r="AQ302" s="239" t="str">
        <f t="shared" si="10"/>
        <v/>
      </c>
      <c r="AR302" s="240"/>
      <c r="AS302" s="240"/>
      <c r="AT302" s="241"/>
    </row>
    <row r="303" spans="1:46" ht="17.25" customHeight="1">
      <c r="A303" s="138">
        <v>289</v>
      </c>
      <c r="B303" s="136"/>
      <c r="C303" s="120"/>
      <c r="D303" s="119"/>
      <c r="E303" s="137"/>
      <c r="F303" s="120"/>
      <c r="G303" s="113"/>
      <c r="H303" s="113"/>
      <c r="I303" s="113"/>
      <c r="J303" s="113"/>
      <c r="K303" s="113"/>
      <c r="L303" s="113"/>
      <c r="M303" s="235"/>
      <c r="N303" s="235"/>
      <c r="O303" s="236"/>
      <c r="P303" s="114" t="str">
        <f t="shared" si="9"/>
        <v/>
      </c>
      <c r="Q303" s="27"/>
      <c r="AH303" s="29"/>
      <c r="AI303" s="29"/>
      <c r="AQ303" s="239" t="str">
        <f t="shared" si="10"/>
        <v/>
      </c>
      <c r="AR303" s="240"/>
      <c r="AS303" s="240"/>
      <c r="AT303" s="241"/>
    </row>
    <row r="304" spans="1:46" ht="17.25" customHeight="1">
      <c r="A304" s="138">
        <v>290</v>
      </c>
      <c r="B304" s="136"/>
      <c r="C304" s="120"/>
      <c r="D304" s="119"/>
      <c r="E304" s="137"/>
      <c r="F304" s="120"/>
      <c r="G304" s="113"/>
      <c r="H304" s="113"/>
      <c r="I304" s="113"/>
      <c r="J304" s="113"/>
      <c r="K304" s="113"/>
      <c r="L304" s="113"/>
      <c r="M304" s="235"/>
      <c r="N304" s="235"/>
      <c r="O304" s="251"/>
      <c r="P304" s="114" t="str">
        <f t="shared" si="9"/>
        <v/>
      </c>
      <c r="Q304" s="27"/>
      <c r="AH304" s="29"/>
      <c r="AI304" s="29"/>
      <c r="AQ304" s="239" t="str">
        <f t="shared" si="10"/>
        <v/>
      </c>
      <c r="AR304" s="240"/>
      <c r="AS304" s="240"/>
      <c r="AT304" s="241"/>
    </row>
    <row r="305" spans="1:46" ht="17.25" customHeight="1">
      <c r="A305" s="138">
        <v>291</v>
      </c>
      <c r="B305" s="136"/>
      <c r="C305" s="120"/>
      <c r="D305" s="119"/>
      <c r="E305" s="137"/>
      <c r="F305" s="120"/>
      <c r="G305" s="113"/>
      <c r="H305" s="113"/>
      <c r="I305" s="113"/>
      <c r="J305" s="113"/>
      <c r="K305" s="113"/>
      <c r="L305" s="113"/>
      <c r="M305" s="235"/>
      <c r="N305" s="235"/>
      <c r="O305" s="236"/>
      <c r="P305" s="114" t="str">
        <f t="shared" si="9"/>
        <v/>
      </c>
      <c r="Q305" s="27"/>
      <c r="AH305" s="29"/>
      <c r="AI305" s="29"/>
      <c r="AQ305" s="239" t="str">
        <f t="shared" si="10"/>
        <v/>
      </c>
      <c r="AR305" s="240"/>
      <c r="AS305" s="240"/>
      <c r="AT305" s="241"/>
    </row>
    <row r="306" spans="1:46" ht="17.25" customHeight="1">
      <c r="A306" s="138">
        <v>292</v>
      </c>
      <c r="B306" s="136"/>
      <c r="C306" s="120"/>
      <c r="D306" s="119"/>
      <c r="E306" s="137"/>
      <c r="F306" s="120"/>
      <c r="G306" s="113"/>
      <c r="H306" s="113"/>
      <c r="I306" s="113"/>
      <c r="J306" s="113"/>
      <c r="K306" s="113"/>
      <c r="L306" s="113"/>
      <c r="M306" s="235"/>
      <c r="N306" s="235"/>
      <c r="O306" s="236"/>
      <c r="P306" s="114" t="str">
        <f t="shared" si="9"/>
        <v/>
      </c>
      <c r="Q306" s="27"/>
      <c r="AH306" s="29"/>
      <c r="AI306" s="29"/>
      <c r="AQ306" s="239" t="str">
        <f t="shared" si="10"/>
        <v/>
      </c>
      <c r="AR306" s="240"/>
      <c r="AS306" s="240"/>
      <c r="AT306" s="241"/>
    </row>
    <row r="307" spans="1:46" ht="17.25" customHeight="1">
      <c r="A307" s="138">
        <v>293</v>
      </c>
      <c r="B307" s="136"/>
      <c r="C307" s="120"/>
      <c r="D307" s="119"/>
      <c r="E307" s="137"/>
      <c r="F307" s="120"/>
      <c r="G307" s="113"/>
      <c r="H307" s="113"/>
      <c r="I307" s="113"/>
      <c r="J307" s="113"/>
      <c r="K307" s="113"/>
      <c r="L307" s="113"/>
      <c r="M307" s="235"/>
      <c r="N307" s="235"/>
      <c r="O307" s="236"/>
      <c r="P307" s="114" t="str">
        <f t="shared" si="9"/>
        <v/>
      </c>
      <c r="Q307" s="27"/>
      <c r="AH307" s="29"/>
      <c r="AI307" s="29"/>
      <c r="AQ307" s="239" t="str">
        <f t="shared" si="10"/>
        <v/>
      </c>
      <c r="AR307" s="240"/>
      <c r="AS307" s="240"/>
      <c r="AT307" s="241"/>
    </row>
    <row r="308" spans="1:46" ht="17.25" customHeight="1">
      <c r="A308" s="138">
        <v>294</v>
      </c>
      <c r="B308" s="136"/>
      <c r="C308" s="120"/>
      <c r="D308" s="119"/>
      <c r="E308" s="137"/>
      <c r="F308" s="120"/>
      <c r="G308" s="113"/>
      <c r="H308" s="113"/>
      <c r="I308" s="113"/>
      <c r="J308" s="113"/>
      <c r="K308" s="113"/>
      <c r="L308" s="113"/>
      <c r="M308" s="235"/>
      <c r="N308" s="235"/>
      <c r="O308" s="236"/>
      <c r="P308" s="114" t="str">
        <f t="shared" si="9"/>
        <v/>
      </c>
      <c r="Q308" s="27"/>
      <c r="AH308" s="29"/>
      <c r="AI308" s="29"/>
      <c r="AQ308" s="239" t="str">
        <f t="shared" si="10"/>
        <v/>
      </c>
      <c r="AR308" s="240"/>
      <c r="AS308" s="240"/>
      <c r="AT308" s="241"/>
    </row>
    <row r="309" spans="1:46" ht="17.25" customHeight="1">
      <c r="A309" s="138">
        <v>295</v>
      </c>
      <c r="B309" s="136"/>
      <c r="C309" s="120"/>
      <c r="D309" s="119"/>
      <c r="E309" s="137"/>
      <c r="F309" s="120"/>
      <c r="G309" s="113"/>
      <c r="H309" s="113"/>
      <c r="I309" s="113"/>
      <c r="J309" s="113"/>
      <c r="K309" s="113"/>
      <c r="L309" s="113"/>
      <c r="M309" s="235"/>
      <c r="N309" s="235"/>
      <c r="O309" s="236"/>
      <c r="P309" s="114" t="str">
        <f t="shared" si="9"/>
        <v/>
      </c>
      <c r="Q309" s="27"/>
      <c r="AH309" s="29"/>
      <c r="AI309" s="29"/>
      <c r="AQ309" s="239" t="str">
        <f t="shared" si="10"/>
        <v/>
      </c>
      <c r="AR309" s="240"/>
      <c r="AS309" s="240"/>
      <c r="AT309" s="241"/>
    </row>
    <row r="310" spans="1:46" ht="17.25" customHeight="1">
      <c r="A310" s="138">
        <v>296</v>
      </c>
      <c r="B310" s="136"/>
      <c r="C310" s="120"/>
      <c r="D310" s="119"/>
      <c r="E310" s="137"/>
      <c r="F310" s="120"/>
      <c r="G310" s="113"/>
      <c r="H310" s="113"/>
      <c r="I310" s="113"/>
      <c r="J310" s="113"/>
      <c r="K310" s="113"/>
      <c r="L310" s="113"/>
      <c r="M310" s="235"/>
      <c r="N310" s="235"/>
      <c r="O310" s="236"/>
      <c r="P310" s="114" t="str">
        <f t="shared" si="9"/>
        <v/>
      </c>
      <c r="Q310" s="27"/>
      <c r="AH310" s="29"/>
      <c r="AI310" s="29"/>
      <c r="AQ310" s="239" t="str">
        <f t="shared" si="10"/>
        <v/>
      </c>
      <c r="AR310" s="240"/>
      <c r="AS310" s="240"/>
      <c r="AT310" s="241"/>
    </row>
    <row r="311" spans="1:46" ht="17.25" customHeight="1">
      <c r="A311" s="138">
        <v>297</v>
      </c>
      <c r="B311" s="136"/>
      <c r="C311" s="120"/>
      <c r="D311" s="119"/>
      <c r="E311" s="137"/>
      <c r="F311" s="120"/>
      <c r="G311" s="113"/>
      <c r="H311" s="113"/>
      <c r="I311" s="113"/>
      <c r="J311" s="113"/>
      <c r="K311" s="113"/>
      <c r="L311" s="113"/>
      <c r="M311" s="235"/>
      <c r="N311" s="235"/>
      <c r="O311" s="236"/>
      <c r="P311" s="114" t="str">
        <f t="shared" si="9"/>
        <v/>
      </c>
      <c r="Q311" s="27"/>
      <c r="AH311" s="29"/>
      <c r="AI311" s="29"/>
      <c r="AQ311" s="239" t="str">
        <f t="shared" si="10"/>
        <v/>
      </c>
      <c r="AR311" s="240"/>
      <c r="AS311" s="240"/>
      <c r="AT311" s="241"/>
    </row>
    <row r="312" spans="1:46" ht="17.25" customHeight="1">
      <c r="A312" s="138">
        <v>298</v>
      </c>
      <c r="B312" s="136"/>
      <c r="C312" s="120"/>
      <c r="D312" s="119"/>
      <c r="E312" s="137"/>
      <c r="F312" s="120"/>
      <c r="G312" s="113"/>
      <c r="H312" s="113"/>
      <c r="I312" s="113"/>
      <c r="J312" s="113"/>
      <c r="K312" s="113"/>
      <c r="L312" s="113"/>
      <c r="M312" s="235"/>
      <c r="N312" s="235"/>
      <c r="O312" s="236"/>
      <c r="P312" s="114" t="str">
        <f t="shared" si="9"/>
        <v/>
      </c>
      <c r="Q312" s="27"/>
      <c r="AH312" s="29"/>
      <c r="AI312" s="29"/>
      <c r="AQ312" s="239" t="str">
        <f t="shared" si="10"/>
        <v/>
      </c>
      <c r="AR312" s="240"/>
      <c r="AS312" s="240"/>
      <c r="AT312" s="241"/>
    </row>
    <row r="313" spans="1:46" ht="17.25" customHeight="1">
      <c r="A313" s="138">
        <v>299</v>
      </c>
      <c r="B313" s="136"/>
      <c r="C313" s="120"/>
      <c r="D313" s="119"/>
      <c r="E313" s="137"/>
      <c r="F313" s="120"/>
      <c r="G313" s="113"/>
      <c r="H313" s="113"/>
      <c r="I313" s="113"/>
      <c r="J313" s="113"/>
      <c r="K313" s="113"/>
      <c r="L313" s="113"/>
      <c r="M313" s="235"/>
      <c r="N313" s="235"/>
      <c r="O313" s="236"/>
      <c r="P313" s="114" t="str">
        <f t="shared" si="9"/>
        <v/>
      </c>
      <c r="Q313" s="27"/>
      <c r="AH313" s="29"/>
      <c r="AI313" s="29"/>
      <c r="AQ313" s="239" t="str">
        <f t="shared" si="10"/>
        <v/>
      </c>
      <c r="AR313" s="240"/>
      <c r="AS313" s="240"/>
      <c r="AT313" s="241"/>
    </row>
    <row r="314" spans="1:46" ht="17.25" customHeight="1">
      <c r="A314" s="138">
        <v>300</v>
      </c>
      <c r="B314" s="136"/>
      <c r="C314" s="120"/>
      <c r="D314" s="119"/>
      <c r="E314" s="137"/>
      <c r="F314" s="120"/>
      <c r="G314" s="113"/>
      <c r="H314" s="113"/>
      <c r="I314" s="113"/>
      <c r="J314" s="113"/>
      <c r="K314" s="113"/>
      <c r="L314" s="113"/>
      <c r="M314" s="235"/>
      <c r="N314" s="235"/>
      <c r="O314" s="236"/>
      <c r="P314" s="114" t="str">
        <f t="shared" si="9"/>
        <v/>
      </c>
      <c r="Q314" s="27"/>
      <c r="AH314" s="29"/>
      <c r="AI314" s="29"/>
      <c r="AQ314" s="239" t="str">
        <f t="shared" si="10"/>
        <v/>
      </c>
      <c r="AR314" s="240"/>
      <c r="AS314" s="240"/>
      <c r="AT314" s="241"/>
    </row>
    <row r="315" spans="1:46" ht="17.25" customHeight="1">
      <c r="A315" s="138">
        <v>301</v>
      </c>
      <c r="B315" s="136"/>
      <c r="C315" s="120"/>
      <c r="D315" s="119"/>
      <c r="E315" s="137"/>
      <c r="F315" s="120"/>
      <c r="G315" s="113"/>
      <c r="H315" s="113"/>
      <c r="I315" s="113"/>
      <c r="J315" s="113"/>
      <c r="K315" s="113"/>
      <c r="L315" s="113"/>
      <c r="M315" s="235"/>
      <c r="N315" s="235"/>
      <c r="O315" s="236"/>
      <c r="P315" s="114" t="str">
        <f t="shared" si="9"/>
        <v/>
      </c>
      <c r="Q315" s="27"/>
      <c r="AH315" s="29"/>
      <c r="AI315" s="29"/>
      <c r="AQ315" s="239" t="str">
        <f t="shared" si="10"/>
        <v/>
      </c>
      <c r="AR315" s="240"/>
      <c r="AS315" s="240"/>
      <c r="AT315" s="241"/>
    </row>
    <row r="316" spans="1:46" ht="17.25" customHeight="1">
      <c r="A316" s="138">
        <v>302</v>
      </c>
      <c r="B316" s="136"/>
      <c r="C316" s="120"/>
      <c r="D316" s="119"/>
      <c r="E316" s="137"/>
      <c r="F316" s="120"/>
      <c r="G316" s="113"/>
      <c r="H316" s="113"/>
      <c r="I316" s="113"/>
      <c r="J316" s="113"/>
      <c r="K316" s="113"/>
      <c r="L316" s="113"/>
      <c r="M316" s="235"/>
      <c r="N316" s="235"/>
      <c r="O316" s="236"/>
      <c r="P316" s="114" t="str">
        <f t="shared" si="9"/>
        <v/>
      </c>
      <c r="Q316" s="27"/>
      <c r="AH316" s="29"/>
      <c r="AI316" s="29"/>
      <c r="AQ316" s="239" t="str">
        <f t="shared" si="10"/>
        <v/>
      </c>
      <c r="AR316" s="240"/>
      <c r="AS316" s="240"/>
      <c r="AT316" s="241"/>
    </row>
    <row r="317" spans="1:46" ht="17.25" customHeight="1">
      <c r="A317" s="138">
        <v>303</v>
      </c>
      <c r="B317" s="136"/>
      <c r="C317" s="120"/>
      <c r="D317" s="119"/>
      <c r="E317" s="137"/>
      <c r="F317" s="120"/>
      <c r="G317" s="113"/>
      <c r="H317" s="113"/>
      <c r="I317" s="113"/>
      <c r="J317" s="113"/>
      <c r="K317" s="113"/>
      <c r="L317" s="113"/>
      <c r="M317" s="235"/>
      <c r="N317" s="235"/>
      <c r="O317" s="236"/>
      <c r="P317" s="114" t="str">
        <f t="shared" si="9"/>
        <v/>
      </c>
      <c r="Q317" s="27"/>
      <c r="AH317" s="29"/>
      <c r="AI317" s="29"/>
      <c r="AQ317" s="239" t="str">
        <f t="shared" si="10"/>
        <v/>
      </c>
      <c r="AR317" s="240"/>
      <c r="AS317" s="240"/>
      <c r="AT317" s="241"/>
    </row>
    <row r="318" spans="1:46" ht="17.25" customHeight="1">
      <c r="A318" s="138">
        <v>304</v>
      </c>
      <c r="B318" s="136"/>
      <c r="C318" s="120"/>
      <c r="D318" s="119"/>
      <c r="E318" s="137"/>
      <c r="F318" s="120"/>
      <c r="G318" s="113"/>
      <c r="H318" s="113"/>
      <c r="I318" s="113"/>
      <c r="J318" s="113"/>
      <c r="K318" s="113"/>
      <c r="L318" s="113"/>
      <c r="M318" s="235"/>
      <c r="N318" s="235"/>
      <c r="O318" s="236"/>
      <c r="P318" s="114" t="str">
        <f t="shared" si="9"/>
        <v/>
      </c>
      <c r="Q318" s="27"/>
      <c r="AH318" s="29"/>
      <c r="AI318" s="29"/>
      <c r="AQ318" s="239" t="str">
        <f t="shared" si="10"/>
        <v/>
      </c>
      <c r="AR318" s="240"/>
      <c r="AS318" s="240"/>
      <c r="AT318" s="241"/>
    </row>
    <row r="319" spans="1:46" ht="17.25" customHeight="1">
      <c r="A319" s="138">
        <v>305</v>
      </c>
      <c r="B319" s="136"/>
      <c r="C319" s="120"/>
      <c r="D319" s="119"/>
      <c r="E319" s="137"/>
      <c r="F319" s="120"/>
      <c r="G319" s="113"/>
      <c r="H319" s="113"/>
      <c r="I319" s="113"/>
      <c r="J319" s="113"/>
      <c r="K319" s="113"/>
      <c r="L319" s="113"/>
      <c r="M319" s="235"/>
      <c r="N319" s="235"/>
      <c r="O319" s="236"/>
      <c r="P319" s="114" t="str">
        <f t="shared" si="9"/>
        <v/>
      </c>
      <c r="Q319" s="27"/>
      <c r="AH319" s="29"/>
      <c r="AI319" s="29"/>
      <c r="AQ319" s="239" t="str">
        <f t="shared" si="10"/>
        <v/>
      </c>
      <c r="AR319" s="240"/>
      <c r="AS319" s="240"/>
      <c r="AT319" s="241"/>
    </row>
    <row r="320" spans="1:46" ht="17.25" customHeight="1">
      <c r="A320" s="138">
        <v>306</v>
      </c>
      <c r="B320" s="136"/>
      <c r="C320" s="120"/>
      <c r="D320" s="119"/>
      <c r="E320" s="137"/>
      <c r="F320" s="120"/>
      <c r="G320" s="113"/>
      <c r="H320" s="113"/>
      <c r="I320" s="113"/>
      <c r="J320" s="113"/>
      <c r="K320" s="113"/>
      <c r="L320" s="113"/>
      <c r="M320" s="235"/>
      <c r="N320" s="235"/>
      <c r="O320" s="236"/>
      <c r="P320" s="114" t="str">
        <f t="shared" si="9"/>
        <v/>
      </c>
      <c r="Q320" s="27"/>
      <c r="AH320" s="29"/>
      <c r="AI320" s="29"/>
      <c r="AQ320" s="239" t="str">
        <f t="shared" si="10"/>
        <v/>
      </c>
      <c r="AR320" s="240"/>
      <c r="AS320" s="240"/>
      <c r="AT320" s="241"/>
    </row>
    <row r="321" spans="1:46" ht="17.25" customHeight="1">
      <c r="A321" s="138">
        <v>307</v>
      </c>
      <c r="B321" s="136"/>
      <c r="C321" s="120"/>
      <c r="D321" s="119"/>
      <c r="E321" s="137"/>
      <c r="F321" s="120"/>
      <c r="G321" s="113"/>
      <c r="H321" s="113"/>
      <c r="I321" s="113"/>
      <c r="J321" s="113"/>
      <c r="K321" s="113"/>
      <c r="L321" s="113"/>
      <c r="M321" s="235"/>
      <c r="N321" s="235"/>
      <c r="O321" s="236"/>
      <c r="P321" s="114" t="str">
        <f t="shared" si="9"/>
        <v/>
      </c>
      <c r="Q321" s="27"/>
      <c r="AH321" s="29"/>
      <c r="AI321" s="29"/>
      <c r="AQ321" s="239" t="str">
        <f t="shared" si="10"/>
        <v/>
      </c>
      <c r="AR321" s="240"/>
      <c r="AS321" s="240"/>
      <c r="AT321" s="241"/>
    </row>
    <row r="322" spans="1:46" ht="17.25" customHeight="1">
      <c r="A322" s="138">
        <v>308</v>
      </c>
      <c r="B322" s="136"/>
      <c r="C322" s="120"/>
      <c r="D322" s="119"/>
      <c r="E322" s="137"/>
      <c r="F322" s="120"/>
      <c r="G322" s="113"/>
      <c r="H322" s="113"/>
      <c r="I322" s="113"/>
      <c r="J322" s="113"/>
      <c r="K322" s="113"/>
      <c r="L322" s="113"/>
      <c r="M322" s="235"/>
      <c r="N322" s="235"/>
      <c r="O322" s="236"/>
      <c r="P322" s="114" t="str">
        <f t="shared" si="9"/>
        <v/>
      </c>
      <c r="Q322" s="27"/>
      <c r="AH322" s="29"/>
      <c r="AI322" s="29"/>
      <c r="AQ322" s="239" t="str">
        <f t="shared" si="10"/>
        <v/>
      </c>
      <c r="AR322" s="240"/>
      <c r="AS322" s="240"/>
      <c r="AT322" s="241"/>
    </row>
    <row r="323" spans="1:46" ht="17.25" customHeight="1">
      <c r="A323" s="138">
        <v>309</v>
      </c>
      <c r="B323" s="136"/>
      <c r="C323" s="120"/>
      <c r="D323" s="119"/>
      <c r="E323" s="137"/>
      <c r="F323" s="120"/>
      <c r="G323" s="113"/>
      <c r="H323" s="113"/>
      <c r="I323" s="113"/>
      <c r="J323" s="113"/>
      <c r="K323" s="113"/>
      <c r="L323" s="113"/>
      <c r="M323" s="235"/>
      <c r="N323" s="235"/>
      <c r="O323" s="236"/>
      <c r="P323" s="114" t="str">
        <f t="shared" si="9"/>
        <v/>
      </c>
      <c r="Q323" s="27"/>
      <c r="AH323" s="29"/>
      <c r="AI323" s="29"/>
      <c r="AQ323" s="239" t="str">
        <f t="shared" si="10"/>
        <v/>
      </c>
      <c r="AR323" s="240"/>
      <c r="AS323" s="240"/>
      <c r="AT323" s="241"/>
    </row>
    <row r="324" spans="1:46" ht="17.25" customHeight="1">
      <c r="A324" s="138">
        <v>310</v>
      </c>
      <c r="B324" s="136"/>
      <c r="C324" s="120"/>
      <c r="D324" s="119"/>
      <c r="E324" s="137"/>
      <c r="F324" s="120"/>
      <c r="G324" s="113"/>
      <c r="H324" s="113"/>
      <c r="I324" s="113"/>
      <c r="J324" s="113"/>
      <c r="K324" s="113"/>
      <c r="L324" s="113"/>
      <c r="M324" s="235"/>
      <c r="N324" s="235"/>
      <c r="O324" s="236"/>
      <c r="P324" s="114" t="str">
        <f t="shared" si="9"/>
        <v/>
      </c>
      <c r="Q324" s="27"/>
      <c r="AH324" s="29"/>
      <c r="AI324" s="29"/>
      <c r="AQ324" s="239" t="str">
        <f t="shared" si="10"/>
        <v/>
      </c>
      <c r="AR324" s="240"/>
      <c r="AS324" s="240"/>
      <c r="AT324" s="241"/>
    </row>
    <row r="325" spans="1:46" ht="17.25" customHeight="1">
      <c r="A325" s="138">
        <v>311</v>
      </c>
      <c r="B325" s="136"/>
      <c r="C325" s="120"/>
      <c r="D325" s="119"/>
      <c r="E325" s="137"/>
      <c r="F325" s="120"/>
      <c r="G325" s="113"/>
      <c r="H325" s="113"/>
      <c r="I325" s="113"/>
      <c r="J325" s="113"/>
      <c r="K325" s="113"/>
      <c r="L325" s="113"/>
      <c r="M325" s="235"/>
      <c r="N325" s="235"/>
      <c r="O325" s="236"/>
      <c r="P325" s="114" t="str">
        <f t="shared" si="9"/>
        <v/>
      </c>
      <c r="Q325" s="27"/>
      <c r="AH325" s="29"/>
      <c r="AI325" s="29"/>
      <c r="AQ325" s="239" t="str">
        <f t="shared" si="10"/>
        <v/>
      </c>
      <c r="AR325" s="240"/>
      <c r="AS325" s="240"/>
      <c r="AT325" s="241"/>
    </row>
    <row r="326" spans="1:46" ht="17.25" customHeight="1">
      <c r="A326" s="138">
        <v>312</v>
      </c>
      <c r="B326" s="136"/>
      <c r="C326" s="120"/>
      <c r="D326" s="119"/>
      <c r="E326" s="137"/>
      <c r="F326" s="120"/>
      <c r="G326" s="113"/>
      <c r="H326" s="113"/>
      <c r="I326" s="113"/>
      <c r="J326" s="113"/>
      <c r="K326" s="113"/>
      <c r="L326" s="113"/>
      <c r="M326" s="235"/>
      <c r="N326" s="235"/>
      <c r="O326" s="236"/>
      <c r="P326" s="114" t="str">
        <f t="shared" si="9"/>
        <v/>
      </c>
      <c r="Q326" s="27"/>
      <c r="AH326" s="29"/>
      <c r="AI326" s="29"/>
      <c r="AQ326" s="239" t="str">
        <f t="shared" si="10"/>
        <v/>
      </c>
      <c r="AR326" s="240"/>
      <c r="AS326" s="240"/>
      <c r="AT326" s="241"/>
    </row>
    <row r="327" spans="1:46" ht="17.25" customHeight="1">
      <c r="A327" s="138">
        <v>313</v>
      </c>
      <c r="B327" s="136"/>
      <c r="C327" s="120"/>
      <c r="D327" s="119"/>
      <c r="E327" s="137"/>
      <c r="F327" s="120"/>
      <c r="G327" s="113"/>
      <c r="H327" s="113"/>
      <c r="I327" s="113"/>
      <c r="J327" s="113"/>
      <c r="K327" s="113"/>
      <c r="L327" s="113"/>
      <c r="M327" s="235"/>
      <c r="N327" s="235"/>
      <c r="O327" s="236"/>
      <c r="P327" s="114" t="str">
        <f t="shared" si="9"/>
        <v/>
      </c>
      <c r="Q327" s="27"/>
      <c r="AH327" s="29"/>
      <c r="AI327" s="29"/>
      <c r="AQ327" s="239" t="str">
        <f t="shared" si="10"/>
        <v/>
      </c>
      <c r="AR327" s="240"/>
      <c r="AS327" s="240"/>
      <c r="AT327" s="241"/>
    </row>
    <row r="328" spans="1:46" ht="17.25" customHeight="1">
      <c r="A328" s="138">
        <v>314</v>
      </c>
      <c r="B328" s="136"/>
      <c r="C328" s="120"/>
      <c r="D328" s="119"/>
      <c r="E328" s="137"/>
      <c r="F328" s="120"/>
      <c r="G328" s="113"/>
      <c r="H328" s="113"/>
      <c r="I328" s="113"/>
      <c r="J328" s="113"/>
      <c r="K328" s="113"/>
      <c r="L328" s="113"/>
      <c r="M328" s="235"/>
      <c r="N328" s="235"/>
      <c r="O328" s="236"/>
      <c r="P328" s="114" t="str">
        <f t="shared" si="9"/>
        <v/>
      </c>
      <c r="Q328" s="27"/>
      <c r="AH328" s="29"/>
      <c r="AI328" s="29"/>
      <c r="AQ328" s="239" t="str">
        <f t="shared" si="10"/>
        <v/>
      </c>
      <c r="AR328" s="240"/>
      <c r="AS328" s="240"/>
      <c r="AT328" s="241"/>
    </row>
    <row r="329" spans="1:46" ht="17.25" customHeight="1">
      <c r="A329" s="138">
        <v>315</v>
      </c>
      <c r="B329" s="136"/>
      <c r="C329" s="120"/>
      <c r="D329" s="119"/>
      <c r="E329" s="137"/>
      <c r="F329" s="120"/>
      <c r="G329" s="113"/>
      <c r="H329" s="113"/>
      <c r="I329" s="113"/>
      <c r="J329" s="113"/>
      <c r="K329" s="113"/>
      <c r="L329" s="113"/>
      <c r="M329" s="235"/>
      <c r="N329" s="235"/>
      <c r="O329" s="236"/>
      <c r="P329" s="114" t="str">
        <f t="shared" si="9"/>
        <v/>
      </c>
      <c r="Q329" s="27"/>
      <c r="AH329" s="29"/>
      <c r="AI329" s="29"/>
      <c r="AQ329" s="239" t="str">
        <f t="shared" si="10"/>
        <v/>
      </c>
      <c r="AR329" s="240"/>
      <c r="AS329" s="240"/>
      <c r="AT329" s="241"/>
    </row>
    <row r="330" spans="1:46" ht="17.25" customHeight="1">
      <c r="A330" s="138">
        <v>316</v>
      </c>
      <c r="B330" s="136"/>
      <c r="C330" s="120"/>
      <c r="D330" s="119"/>
      <c r="E330" s="137"/>
      <c r="F330" s="120"/>
      <c r="G330" s="113"/>
      <c r="H330" s="113"/>
      <c r="I330" s="113"/>
      <c r="J330" s="113"/>
      <c r="K330" s="113"/>
      <c r="L330" s="113"/>
      <c r="M330" s="235"/>
      <c r="N330" s="235"/>
      <c r="O330" s="236"/>
      <c r="P330" s="114" t="str">
        <f t="shared" si="9"/>
        <v/>
      </c>
      <c r="Q330" s="27"/>
      <c r="AH330" s="29"/>
      <c r="AI330" s="29"/>
      <c r="AQ330" s="239" t="str">
        <f t="shared" si="10"/>
        <v/>
      </c>
      <c r="AR330" s="240"/>
      <c r="AS330" s="240"/>
      <c r="AT330" s="241"/>
    </row>
    <row r="331" spans="1:46" ht="17.25" customHeight="1">
      <c r="A331" s="138">
        <v>317</v>
      </c>
      <c r="B331" s="136"/>
      <c r="C331" s="120"/>
      <c r="D331" s="119"/>
      <c r="E331" s="137"/>
      <c r="F331" s="120"/>
      <c r="G331" s="113"/>
      <c r="H331" s="113"/>
      <c r="I331" s="113"/>
      <c r="J331" s="113"/>
      <c r="K331" s="113"/>
      <c r="L331" s="113"/>
      <c r="M331" s="235"/>
      <c r="N331" s="235"/>
      <c r="O331" s="236"/>
      <c r="P331" s="114" t="str">
        <f t="shared" si="9"/>
        <v/>
      </c>
      <c r="Q331" s="27"/>
      <c r="AH331" s="29"/>
      <c r="AI331" s="29"/>
      <c r="AQ331" s="239" t="str">
        <f t="shared" si="10"/>
        <v/>
      </c>
      <c r="AR331" s="240"/>
      <c r="AS331" s="240"/>
      <c r="AT331" s="241"/>
    </row>
    <row r="332" spans="1:46" ht="17.25" customHeight="1">
      <c r="A332" s="138">
        <v>318</v>
      </c>
      <c r="B332" s="136"/>
      <c r="C332" s="120"/>
      <c r="D332" s="119"/>
      <c r="E332" s="137"/>
      <c r="F332" s="120"/>
      <c r="G332" s="113"/>
      <c r="H332" s="113"/>
      <c r="I332" s="113"/>
      <c r="J332" s="113"/>
      <c r="K332" s="113"/>
      <c r="L332" s="113"/>
      <c r="M332" s="235"/>
      <c r="N332" s="235"/>
      <c r="O332" s="236"/>
      <c r="P332" s="114" t="str">
        <f t="shared" si="9"/>
        <v/>
      </c>
      <c r="Q332" s="27"/>
      <c r="AH332" s="29"/>
      <c r="AI332" s="29"/>
      <c r="AQ332" s="239" t="str">
        <f t="shared" si="10"/>
        <v/>
      </c>
      <c r="AR332" s="240"/>
      <c r="AS332" s="240"/>
      <c r="AT332" s="241"/>
    </row>
    <row r="333" spans="1:46" ht="17.25" customHeight="1">
      <c r="A333" s="138">
        <v>319</v>
      </c>
      <c r="B333" s="136"/>
      <c r="C333" s="120"/>
      <c r="D333" s="119"/>
      <c r="E333" s="137"/>
      <c r="F333" s="120"/>
      <c r="G333" s="113"/>
      <c r="H333" s="113"/>
      <c r="I333" s="113"/>
      <c r="J333" s="113"/>
      <c r="K333" s="113"/>
      <c r="L333" s="113"/>
      <c r="M333" s="235"/>
      <c r="N333" s="235"/>
      <c r="O333" s="236"/>
      <c r="P333" s="114" t="str">
        <f t="shared" si="9"/>
        <v/>
      </c>
      <c r="Q333" s="27"/>
      <c r="AH333" s="29"/>
      <c r="AI333" s="29"/>
      <c r="AQ333" s="239" t="str">
        <f t="shared" si="10"/>
        <v/>
      </c>
      <c r="AR333" s="240"/>
      <c r="AS333" s="240"/>
      <c r="AT333" s="241"/>
    </row>
    <row r="334" spans="1:46" ht="17.25" customHeight="1">
      <c r="A334" s="138">
        <v>320</v>
      </c>
      <c r="B334" s="136"/>
      <c r="C334" s="120"/>
      <c r="D334" s="119"/>
      <c r="E334" s="137"/>
      <c r="F334" s="120"/>
      <c r="G334" s="113"/>
      <c r="H334" s="113"/>
      <c r="I334" s="113"/>
      <c r="J334" s="113"/>
      <c r="K334" s="113"/>
      <c r="L334" s="113"/>
      <c r="M334" s="235"/>
      <c r="N334" s="235"/>
      <c r="O334" s="236"/>
      <c r="P334" s="114" t="str">
        <f t="shared" si="9"/>
        <v/>
      </c>
      <c r="Q334" s="27"/>
      <c r="AH334" s="29"/>
      <c r="AI334" s="29"/>
      <c r="AQ334" s="239" t="str">
        <f t="shared" si="10"/>
        <v/>
      </c>
      <c r="AR334" s="240"/>
      <c r="AS334" s="240"/>
      <c r="AT334" s="241"/>
    </row>
    <row r="335" spans="1:46" ht="17.25" customHeight="1">
      <c r="A335" s="138">
        <v>321</v>
      </c>
      <c r="B335" s="136"/>
      <c r="C335" s="120"/>
      <c r="D335" s="119"/>
      <c r="E335" s="137"/>
      <c r="F335" s="120"/>
      <c r="G335" s="113"/>
      <c r="H335" s="113"/>
      <c r="I335" s="113"/>
      <c r="J335" s="113"/>
      <c r="K335" s="113"/>
      <c r="L335" s="113"/>
      <c r="M335" s="235"/>
      <c r="N335" s="235"/>
      <c r="O335" s="236"/>
      <c r="P335" s="114" t="str">
        <f t="shared" ref="P335:P398" si="11">IFERROR(VLOOKUP(AQ335,$AI$15:$AP$66,2,FALSE),"")</f>
        <v/>
      </c>
      <c r="Q335" s="27"/>
      <c r="AH335" s="29"/>
      <c r="AI335" s="29"/>
      <c r="AQ335" s="239" t="str">
        <f t="shared" ref="AQ335:AQ398" si="12">C335&amp;D335&amp;F335</f>
        <v/>
      </c>
      <c r="AR335" s="240"/>
      <c r="AS335" s="240"/>
      <c r="AT335" s="241"/>
    </row>
    <row r="336" spans="1:46" ht="17.25" customHeight="1">
      <c r="A336" s="138">
        <v>322</v>
      </c>
      <c r="B336" s="136"/>
      <c r="C336" s="120"/>
      <c r="D336" s="119"/>
      <c r="E336" s="137"/>
      <c r="F336" s="120"/>
      <c r="G336" s="113"/>
      <c r="H336" s="113"/>
      <c r="I336" s="113"/>
      <c r="J336" s="113"/>
      <c r="K336" s="113"/>
      <c r="L336" s="113"/>
      <c r="M336" s="235"/>
      <c r="N336" s="235"/>
      <c r="O336" s="236"/>
      <c r="P336" s="114" t="str">
        <f t="shared" si="11"/>
        <v/>
      </c>
      <c r="Q336" s="27"/>
      <c r="AH336" s="29"/>
      <c r="AI336" s="29"/>
      <c r="AQ336" s="239" t="str">
        <f t="shared" si="12"/>
        <v/>
      </c>
      <c r="AR336" s="240"/>
      <c r="AS336" s="240"/>
      <c r="AT336" s="241"/>
    </row>
    <row r="337" spans="1:46" ht="17.25" customHeight="1">
      <c r="A337" s="138">
        <v>323</v>
      </c>
      <c r="B337" s="136"/>
      <c r="C337" s="120"/>
      <c r="D337" s="119"/>
      <c r="E337" s="137"/>
      <c r="F337" s="120"/>
      <c r="G337" s="113"/>
      <c r="H337" s="113"/>
      <c r="I337" s="113"/>
      <c r="J337" s="113"/>
      <c r="K337" s="113"/>
      <c r="L337" s="113"/>
      <c r="M337" s="235"/>
      <c r="N337" s="235"/>
      <c r="O337" s="236"/>
      <c r="P337" s="114" t="str">
        <f t="shared" si="11"/>
        <v/>
      </c>
      <c r="Q337" s="27"/>
      <c r="AH337" s="29"/>
      <c r="AI337" s="29"/>
      <c r="AQ337" s="239" t="str">
        <f t="shared" si="12"/>
        <v/>
      </c>
      <c r="AR337" s="240"/>
      <c r="AS337" s="240"/>
      <c r="AT337" s="241"/>
    </row>
    <row r="338" spans="1:46" ht="17.25" customHeight="1">
      <c r="A338" s="138">
        <v>324</v>
      </c>
      <c r="B338" s="136"/>
      <c r="C338" s="120"/>
      <c r="D338" s="119"/>
      <c r="E338" s="137"/>
      <c r="F338" s="120"/>
      <c r="G338" s="113"/>
      <c r="H338" s="113"/>
      <c r="I338" s="113"/>
      <c r="J338" s="113"/>
      <c r="K338" s="113"/>
      <c r="L338" s="113"/>
      <c r="M338" s="235"/>
      <c r="N338" s="235"/>
      <c r="O338" s="236"/>
      <c r="P338" s="114" t="str">
        <f t="shared" si="11"/>
        <v/>
      </c>
      <c r="Q338" s="27"/>
      <c r="AH338" s="29"/>
      <c r="AI338" s="29"/>
      <c r="AQ338" s="239" t="str">
        <f t="shared" si="12"/>
        <v/>
      </c>
      <c r="AR338" s="240"/>
      <c r="AS338" s="240"/>
      <c r="AT338" s="241"/>
    </row>
    <row r="339" spans="1:46" ht="17.25" customHeight="1">
      <c r="A339" s="138">
        <v>325</v>
      </c>
      <c r="B339" s="136"/>
      <c r="C339" s="120"/>
      <c r="D339" s="119"/>
      <c r="E339" s="137"/>
      <c r="F339" s="120"/>
      <c r="G339" s="113"/>
      <c r="H339" s="113"/>
      <c r="I339" s="113"/>
      <c r="J339" s="113"/>
      <c r="K339" s="113"/>
      <c r="L339" s="113"/>
      <c r="M339" s="235"/>
      <c r="N339" s="235"/>
      <c r="O339" s="236"/>
      <c r="P339" s="114" t="str">
        <f t="shared" si="11"/>
        <v/>
      </c>
      <c r="Q339" s="27"/>
      <c r="AH339" s="29"/>
      <c r="AI339" s="29"/>
      <c r="AQ339" s="239" t="str">
        <f t="shared" si="12"/>
        <v/>
      </c>
      <c r="AR339" s="240"/>
      <c r="AS339" s="240"/>
      <c r="AT339" s="241"/>
    </row>
    <row r="340" spans="1:46" ht="17.25" customHeight="1">
      <c r="A340" s="138">
        <v>326</v>
      </c>
      <c r="B340" s="136"/>
      <c r="C340" s="120"/>
      <c r="D340" s="119"/>
      <c r="E340" s="137"/>
      <c r="F340" s="120"/>
      <c r="G340" s="113"/>
      <c r="H340" s="113"/>
      <c r="I340" s="113"/>
      <c r="J340" s="113"/>
      <c r="K340" s="113"/>
      <c r="L340" s="113"/>
      <c r="M340" s="235"/>
      <c r="N340" s="235"/>
      <c r="O340" s="236"/>
      <c r="P340" s="114" t="str">
        <f t="shared" si="11"/>
        <v/>
      </c>
      <c r="Q340" s="27"/>
      <c r="AH340" s="29"/>
      <c r="AI340" s="29"/>
      <c r="AQ340" s="239" t="str">
        <f t="shared" si="12"/>
        <v/>
      </c>
      <c r="AR340" s="240"/>
      <c r="AS340" s="240"/>
      <c r="AT340" s="241"/>
    </row>
    <row r="341" spans="1:46" ht="17.25" customHeight="1">
      <c r="A341" s="138">
        <v>327</v>
      </c>
      <c r="B341" s="136"/>
      <c r="C341" s="120"/>
      <c r="D341" s="119"/>
      <c r="E341" s="137"/>
      <c r="F341" s="120"/>
      <c r="G341" s="113"/>
      <c r="H341" s="113"/>
      <c r="I341" s="113"/>
      <c r="J341" s="113"/>
      <c r="K341" s="113"/>
      <c r="L341" s="113"/>
      <c r="M341" s="235"/>
      <c r="N341" s="235"/>
      <c r="O341" s="236"/>
      <c r="P341" s="114" t="str">
        <f t="shared" si="11"/>
        <v/>
      </c>
      <c r="Q341" s="27"/>
      <c r="AH341" s="29"/>
      <c r="AI341" s="29"/>
      <c r="AQ341" s="239" t="str">
        <f t="shared" si="12"/>
        <v/>
      </c>
      <c r="AR341" s="240"/>
      <c r="AS341" s="240"/>
      <c r="AT341" s="241"/>
    </row>
    <row r="342" spans="1:46" ht="17.25" customHeight="1">
      <c r="A342" s="138">
        <v>328</v>
      </c>
      <c r="B342" s="136"/>
      <c r="C342" s="120"/>
      <c r="D342" s="119"/>
      <c r="E342" s="137"/>
      <c r="F342" s="120"/>
      <c r="G342" s="113"/>
      <c r="H342" s="113"/>
      <c r="I342" s="113"/>
      <c r="J342" s="113"/>
      <c r="K342" s="113"/>
      <c r="L342" s="113"/>
      <c r="M342" s="235"/>
      <c r="N342" s="235"/>
      <c r="O342" s="236"/>
      <c r="P342" s="114" t="str">
        <f t="shared" si="11"/>
        <v/>
      </c>
      <c r="Q342" s="27"/>
      <c r="AH342" s="29"/>
      <c r="AI342" s="29"/>
      <c r="AQ342" s="239" t="str">
        <f t="shared" si="12"/>
        <v/>
      </c>
      <c r="AR342" s="240"/>
      <c r="AS342" s="240"/>
      <c r="AT342" s="241"/>
    </row>
    <row r="343" spans="1:46" ht="17.25" customHeight="1">
      <c r="A343" s="138">
        <v>329</v>
      </c>
      <c r="B343" s="136"/>
      <c r="C343" s="120"/>
      <c r="D343" s="119"/>
      <c r="E343" s="137"/>
      <c r="F343" s="120"/>
      <c r="G343" s="113"/>
      <c r="H343" s="113"/>
      <c r="I343" s="113"/>
      <c r="J343" s="113"/>
      <c r="K343" s="113"/>
      <c r="L343" s="113"/>
      <c r="M343" s="235"/>
      <c r="N343" s="235"/>
      <c r="O343" s="236"/>
      <c r="P343" s="114" t="str">
        <f t="shared" si="11"/>
        <v/>
      </c>
      <c r="Q343" s="27"/>
      <c r="AH343" s="29"/>
      <c r="AI343" s="29"/>
      <c r="AQ343" s="239" t="str">
        <f t="shared" si="12"/>
        <v/>
      </c>
      <c r="AR343" s="240"/>
      <c r="AS343" s="240"/>
      <c r="AT343" s="241"/>
    </row>
    <row r="344" spans="1:46" ht="17.25" customHeight="1">
      <c r="A344" s="138">
        <v>330</v>
      </c>
      <c r="B344" s="136"/>
      <c r="C344" s="120"/>
      <c r="D344" s="119"/>
      <c r="E344" s="137"/>
      <c r="F344" s="120"/>
      <c r="G344" s="113"/>
      <c r="H344" s="113"/>
      <c r="I344" s="113"/>
      <c r="J344" s="113"/>
      <c r="K344" s="113"/>
      <c r="L344" s="113"/>
      <c r="M344" s="235"/>
      <c r="N344" s="235"/>
      <c r="O344" s="236"/>
      <c r="P344" s="114" t="str">
        <f t="shared" si="11"/>
        <v/>
      </c>
      <c r="Q344" s="27"/>
      <c r="AH344" s="29"/>
      <c r="AI344" s="29"/>
      <c r="AQ344" s="239" t="str">
        <f t="shared" si="12"/>
        <v/>
      </c>
      <c r="AR344" s="240"/>
      <c r="AS344" s="240"/>
      <c r="AT344" s="241"/>
    </row>
    <row r="345" spans="1:46" ht="17.25" customHeight="1">
      <c r="A345" s="138">
        <v>331</v>
      </c>
      <c r="B345" s="136"/>
      <c r="C345" s="120"/>
      <c r="D345" s="119"/>
      <c r="E345" s="137"/>
      <c r="F345" s="120"/>
      <c r="G345" s="113"/>
      <c r="H345" s="113"/>
      <c r="I345" s="113"/>
      <c r="J345" s="113"/>
      <c r="K345" s="113"/>
      <c r="L345" s="113"/>
      <c r="M345" s="235"/>
      <c r="N345" s="235"/>
      <c r="O345" s="236"/>
      <c r="P345" s="114" t="str">
        <f t="shared" si="11"/>
        <v/>
      </c>
      <c r="Q345" s="27"/>
      <c r="AH345" s="29"/>
      <c r="AI345" s="29"/>
      <c r="AQ345" s="239" t="str">
        <f t="shared" si="12"/>
        <v/>
      </c>
      <c r="AR345" s="240"/>
      <c r="AS345" s="240"/>
      <c r="AT345" s="241"/>
    </row>
    <row r="346" spans="1:46" ht="17.25" customHeight="1">
      <c r="A346" s="138">
        <v>332</v>
      </c>
      <c r="B346" s="136"/>
      <c r="C346" s="120"/>
      <c r="D346" s="119"/>
      <c r="E346" s="137"/>
      <c r="F346" s="120"/>
      <c r="G346" s="113"/>
      <c r="H346" s="113"/>
      <c r="I346" s="113"/>
      <c r="J346" s="113"/>
      <c r="K346" s="113"/>
      <c r="L346" s="113"/>
      <c r="M346" s="235"/>
      <c r="N346" s="235"/>
      <c r="O346" s="236"/>
      <c r="P346" s="114" t="str">
        <f t="shared" si="11"/>
        <v/>
      </c>
      <c r="Q346" s="27"/>
      <c r="AH346" s="29"/>
      <c r="AI346" s="29"/>
      <c r="AQ346" s="239" t="str">
        <f t="shared" si="12"/>
        <v/>
      </c>
      <c r="AR346" s="240"/>
      <c r="AS346" s="240"/>
      <c r="AT346" s="241"/>
    </row>
    <row r="347" spans="1:46" ht="17.25" customHeight="1">
      <c r="A347" s="138">
        <v>333</v>
      </c>
      <c r="B347" s="136"/>
      <c r="C347" s="120"/>
      <c r="D347" s="119"/>
      <c r="E347" s="137"/>
      <c r="F347" s="120"/>
      <c r="G347" s="113"/>
      <c r="H347" s="113"/>
      <c r="I347" s="113"/>
      <c r="J347" s="113"/>
      <c r="K347" s="113"/>
      <c r="L347" s="113"/>
      <c r="M347" s="235"/>
      <c r="N347" s="235"/>
      <c r="O347" s="236"/>
      <c r="P347" s="114" t="str">
        <f t="shared" si="11"/>
        <v/>
      </c>
      <c r="Q347" s="27"/>
      <c r="AH347" s="29"/>
      <c r="AI347" s="29"/>
      <c r="AQ347" s="239" t="str">
        <f t="shared" si="12"/>
        <v/>
      </c>
      <c r="AR347" s="240"/>
      <c r="AS347" s="240"/>
      <c r="AT347" s="241"/>
    </row>
    <row r="348" spans="1:46" ht="17.25" customHeight="1">
      <c r="A348" s="138">
        <v>334</v>
      </c>
      <c r="B348" s="136"/>
      <c r="C348" s="120"/>
      <c r="D348" s="119"/>
      <c r="E348" s="137"/>
      <c r="F348" s="120"/>
      <c r="G348" s="113"/>
      <c r="H348" s="113"/>
      <c r="I348" s="113"/>
      <c r="J348" s="113"/>
      <c r="K348" s="113"/>
      <c r="L348" s="113"/>
      <c r="M348" s="235"/>
      <c r="N348" s="235"/>
      <c r="O348" s="236"/>
      <c r="P348" s="114" t="str">
        <f t="shared" si="11"/>
        <v/>
      </c>
      <c r="Q348" s="27"/>
      <c r="AH348" s="29"/>
      <c r="AI348" s="29"/>
      <c r="AQ348" s="239" t="str">
        <f t="shared" si="12"/>
        <v/>
      </c>
      <c r="AR348" s="240"/>
      <c r="AS348" s="240"/>
      <c r="AT348" s="241"/>
    </row>
    <row r="349" spans="1:46" ht="17.25" customHeight="1">
      <c r="A349" s="138">
        <v>335</v>
      </c>
      <c r="B349" s="136"/>
      <c r="C349" s="120"/>
      <c r="D349" s="119"/>
      <c r="E349" s="137"/>
      <c r="F349" s="120"/>
      <c r="G349" s="113"/>
      <c r="H349" s="113"/>
      <c r="I349" s="113"/>
      <c r="J349" s="113"/>
      <c r="K349" s="113"/>
      <c r="L349" s="113"/>
      <c r="M349" s="235"/>
      <c r="N349" s="235"/>
      <c r="O349" s="236"/>
      <c r="P349" s="114" t="str">
        <f t="shared" si="11"/>
        <v/>
      </c>
      <c r="Q349" s="27"/>
      <c r="AH349" s="29"/>
      <c r="AI349" s="29"/>
      <c r="AQ349" s="239" t="str">
        <f t="shared" si="12"/>
        <v/>
      </c>
      <c r="AR349" s="240"/>
      <c r="AS349" s="240"/>
      <c r="AT349" s="241"/>
    </row>
    <row r="350" spans="1:46" ht="17.25" customHeight="1">
      <c r="A350" s="138">
        <v>336</v>
      </c>
      <c r="B350" s="136"/>
      <c r="C350" s="120"/>
      <c r="D350" s="119"/>
      <c r="E350" s="137"/>
      <c r="F350" s="120"/>
      <c r="G350" s="113"/>
      <c r="H350" s="113"/>
      <c r="I350" s="113"/>
      <c r="J350" s="113"/>
      <c r="K350" s="113"/>
      <c r="L350" s="113"/>
      <c r="M350" s="235"/>
      <c r="N350" s="235"/>
      <c r="O350" s="236"/>
      <c r="P350" s="114" t="str">
        <f t="shared" si="11"/>
        <v/>
      </c>
      <c r="Q350" s="27"/>
      <c r="AH350" s="29"/>
      <c r="AI350" s="29"/>
      <c r="AQ350" s="239" t="str">
        <f t="shared" si="12"/>
        <v/>
      </c>
      <c r="AR350" s="240"/>
      <c r="AS350" s="240"/>
      <c r="AT350" s="241"/>
    </row>
    <row r="351" spans="1:46" ht="17.25" customHeight="1">
      <c r="A351" s="138">
        <v>337</v>
      </c>
      <c r="B351" s="136"/>
      <c r="C351" s="120"/>
      <c r="D351" s="119"/>
      <c r="E351" s="137"/>
      <c r="F351" s="120"/>
      <c r="G351" s="113"/>
      <c r="H351" s="113"/>
      <c r="I351" s="113"/>
      <c r="J351" s="113"/>
      <c r="K351" s="113"/>
      <c r="L351" s="113"/>
      <c r="M351" s="235"/>
      <c r="N351" s="235"/>
      <c r="O351" s="236"/>
      <c r="P351" s="114" t="str">
        <f t="shared" si="11"/>
        <v/>
      </c>
      <c r="Q351" s="27"/>
      <c r="AH351" s="29"/>
      <c r="AI351" s="29"/>
      <c r="AQ351" s="239" t="str">
        <f t="shared" si="12"/>
        <v/>
      </c>
      <c r="AR351" s="240"/>
      <c r="AS351" s="240"/>
      <c r="AT351" s="241"/>
    </row>
    <row r="352" spans="1:46" ht="17.25" customHeight="1">
      <c r="A352" s="138">
        <v>338</v>
      </c>
      <c r="B352" s="136"/>
      <c r="C352" s="120"/>
      <c r="D352" s="119"/>
      <c r="E352" s="137"/>
      <c r="F352" s="120"/>
      <c r="G352" s="113"/>
      <c r="H352" s="113"/>
      <c r="I352" s="113"/>
      <c r="J352" s="113"/>
      <c r="K352" s="113"/>
      <c r="L352" s="113"/>
      <c r="M352" s="235"/>
      <c r="N352" s="235"/>
      <c r="O352" s="236"/>
      <c r="P352" s="114" t="str">
        <f t="shared" si="11"/>
        <v/>
      </c>
      <c r="Q352" s="27"/>
      <c r="AH352" s="29"/>
      <c r="AI352" s="29"/>
      <c r="AQ352" s="239" t="str">
        <f t="shared" si="12"/>
        <v/>
      </c>
      <c r="AR352" s="240"/>
      <c r="AS352" s="240"/>
      <c r="AT352" s="241"/>
    </row>
    <row r="353" spans="1:46" ht="17.25" customHeight="1">
      <c r="A353" s="138">
        <v>339</v>
      </c>
      <c r="B353" s="136"/>
      <c r="C353" s="120"/>
      <c r="D353" s="119"/>
      <c r="E353" s="137"/>
      <c r="F353" s="120"/>
      <c r="G353" s="113"/>
      <c r="H353" s="113"/>
      <c r="I353" s="113"/>
      <c r="J353" s="113"/>
      <c r="K353" s="113"/>
      <c r="L353" s="113"/>
      <c r="M353" s="235"/>
      <c r="N353" s="235"/>
      <c r="O353" s="251"/>
      <c r="P353" s="114" t="str">
        <f t="shared" si="11"/>
        <v/>
      </c>
      <c r="Q353" s="27"/>
      <c r="AH353" s="29"/>
      <c r="AI353" s="29"/>
      <c r="AQ353" s="239" t="str">
        <f t="shared" si="12"/>
        <v/>
      </c>
      <c r="AR353" s="240"/>
      <c r="AS353" s="240"/>
      <c r="AT353" s="241"/>
    </row>
    <row r="354" spans="1:46" ht="17.25" customHeight="1">
      <c r="A354" s="138">
        <v>340</v>
      </c>
      <c r="B354" s="136"/>
      <c r="C354" s="120"/>
      <c r="D354" s="119"/>
      <c r="E354" s="137"/>
      <c r="F354" s="120"/>
      <c r="G354" s="113"/>
      <c r="H354" s="113"/>
      <c r="I354" s="113"/>
      <c r="J354" s="113"/>
      <c r="K354" s="113"/>
      <c r="L354" s="113"/>
      <c r="M354" s="235"/>
      <c r="N354" s="235"/>
      <c r="O354" s="251"/>
      <c r="P354" s="114" t="str">
        <f t="shared" si="11"/>
        <v/>
      </c>
      <c r="Q354" s="27"/>
      <c r="AH354" s="29"/>
      <c r="AI354" s="29"/>
      <c r="AQ354" s="239" t="str">
        <f t="shared" si="12"/>
        <v/>
      </c>
      <c r="AR354" s="240"/>
      <c r="AS354" s="240"/>
      <c r="AT354" s="241"/>
    </row>
    <row r="355" spans="1:46" ht="17.25" customHeight="1">
      <c r="A355" s="138">
        <v>341</v>
      </c>
      <c r="B355" s="136"/>
      <c r="C355" s="120"/>
      <c r="D355" s="119"/>
      <c r="E355" s="137"/>
      <c r="F355" s="120"/>
      <c r="G355" s="113"/>
      <c r="H355" s="113"/>
      <c r="I355" s="113"/>
      <c r="J355" s="113"/>
      <c r="K355" s="113"/>
      <c r="L355" s="113"/>
      <c r="M355" s="235"/>
      <c r="N355" s="235"/>
      <c r="O355" s="236"/>
      <c r="P355" s="114" t="str">
        <f t="shared" si="11"/>
        <v/>
      </c>
      <c r="Q355" s="27"/>
      <c r="AH355" s="29"/>
      <c r="AI355" s="29"/>
      <c r="AQ355" s="239" t="str">
        <f t="shared" si="12"/>
        <v/>
      </c>
      <c r="AR355" s="240"/>
      <c r="AS355" s="240"/>
      <c r="AT355" s="241"/>
    </row>
    <row r="356" spans="1:46" ht="17.25" customHeight="1">
      <c r="A356" s="138">
        <v>342</v>
      </c>
      <c r="B356" s="136"/>
      <c r="C356" s="120"/>
      <c r="D356" s="119"/>
      <c r="E356" s="137"/>
      <c r="F356" s="120"/>
      <c r="G356" s="113"/>
      <c r="H356" s="113"/>
      <c r="I356" s="113"/>
      <c r="J356" s="113"/>
      <c r="K356" s="113"/>
      <c r="L356" s="113"/>
      <c r="M356" s="235"/>
      <c r="N356" s="235"/>
      <c r="O356" s="236"/>
      <c r="P356" s="114" t="str">
        <f t="shared" si="11"/>
        <v/>
      </c>
      <c r="Q356" s="27"/>
      <c r="AH356" s="29"/>
      <c r="AI356" s="29"/>
      <c r="AQ356" s="239" t="str">
        <f t="shared" si="12"/>
        <v/>
      </c>
      <c r="AR356" s="240"/>
      <c r="AS356" s="240"/>
      <c r="AT356" s="241"/>
    </row>
    <row r="357" spans="1:46" ht="17.25" customHeight="1">
      <c r="A357" s="138">
        <v>343</v>
      </c>
      <c r="B357" s="136"/>
      <c r="C357" s="120"/>
      <c r="D357" s="119"/>
      <c r="E357" s="137"/>
      <c r="F357" s="120"/>
      <c r="G357" s="113"/>
      <c r="H357" s="113"/>
      <c r="I357" s="113"/>
      <c r="J357" s="113"/>
      <c r="K357" s="113"/>
      <c r="L357" s="113"/>
      <c r="M357" s="235"/>
      <c r="N357" s="235"/>
      <c r="O357" s="236"/>
      <c r="P357" s="114" t="str">
        <f t="shared" si="11"/>
        <v/>
      </c>
      <c r="Q357" s="27"/>
      <c r="AH357" s="29"/>
      <c r="AI357" s="29"/>
      <c r="AQ357" s="239" t="str">
        <f t="shared" si="12"/>
        <v/>
      </c>
      <c r="AR357" s="240"/>
      <c r="AS357" s="240"/>
      <c r="AT357" s="241"/>
    </row>
    <row r="358" spans="1:46" ht="17.25" customHeight="1">
      <c r="A358" s="138">
        <v>344</v>
      </c>
      <c r="B358" s="136"/>
      <c r="C358" s="120"/>
      <c r="D358" s="119"/>
      <c r="E358" s="137"/>
      <c r="F358" s="120"/>
      <c r="G358" s="113"/>
      <c r="H358" s="113"/>
      <c r="I358" s="113"/>
      <c r="J358" s="113"/>
      <c r="K358" s="113"/>
      <c r="L358" s="113"/>
      <c r="M358" s="235"/>
      <c r="N358" s="235"/>
      <c r="O358" s="236"/>
      <c r="P358" s="114" t="str">
        <f t="shared" si="11"/>
        <v/>
      </c>
      <c r="Q358" s="27"/>
      <c r="AH358" s="29"/>
      <c r="AI358" s="29"/>
      <c r="AQ358" s="239" t="str">
        <f t="shared" si="12"/>
        <v/>
      </c>
      <c r="AR358" s="240"/>
      <c r="AS358" s="240"/>
      <c r="AT358" s="241"/>
    </row>
    <row r="359" spans="1:46" ht="17.25" customHeight="1">
      <c r="A359" s="138">
        <v>345</v>
      </c>
      <c r="B359" s="136"/>
      <c r="C359" s="120"/>
      <c r="D359" s="119"/>
      <c r="E359" s="137"/>
      <c r="F359" s="120"/>
      <c r="G359" s="113"/>
      <c r="H359" s="113"/>
      <c r="I359" s="113"/>
      <c r="J359" s="113"/>
      <c r="K359" s="113"/>
      <c r="L359" s="113"/>
      <c r="M359" s="235"/>
      <c r="N359" s="235"/>
      <c r="O359" s="236"/>
      <c r="P359" s="114" t="str">
        <f t="shared" si="11"/>
        <v/>
      </c>
      <c r="Q359" s="27"/>
      <c r="AH359" s="29"/>
      <c r="AI359" s="29"/>
      <c r="AQ359" s="239" t="str">
        <f t="shared" si="12"/>
        <v/>
      </c>
      <c r="AR359" s="240"/>
      <c r="AS359" s="240"/>
      <c r="AT359" s="241"/>
    </row>
    <row r="360" spans="1:46" ht="17.25" customHeight="1">
      <c r="A360" s="138">
        <v>346</v>
      </c>
      <c r="B360" s="136"/>
      <c r="C360" s="120"/>
      <c r="D360" s="119"/>
      <c r="E360" s="137"/>
      <c r="F360" s="120"/>
      <c r="G360" s="113"/>
      <c r="H360" s="113"/>
      <c r="I360" s="113"/>
      <c r="J360" s="113"/>
      <c r="K360" s="113"/>
      <c r="L360" s="113"/>
      <c r="M360" s="235"/>
      <c r="N360" s="235"/>
      <c r="O360" s="236"/>
      <c r="P360" s="114" t="str">
        <f t="shared" si="11"/>
        <v/>
      </c>
      <c r="Q360" s="27"/>
      <c r="AH360" s="29"/>
      <c r="AI360" s="29"/>
      <c r="AQ360" s="239" t="str">
        <f t="shared" si="12"/>
        <v/>
      </c>
      <c r="AR360" s="240"/>
      <c r="AS360" s="240"/>
      <c r="AT360" s="241"/>
    </row>
    <row r="361" spans="1:46" ht="17.25" customHeight="1">
      <c r="A361" s="138">
        <v>347</v>
      </c>
      <c r="B361" s="136"/>
      <c r="C361" s="120"/>
      <c r="D361" s="119"/>
      <c r="E361" s="137"/>
      <c r="F361" s="120"/>
      <c r="G361" s="113"/>
      <c r="H361" s="113"/>
      <c r="I361" s="113"/>
      <c r="J361" s="113"/>
      <c r="K361" s="113"/>
      <c r="L361" s="113"/>
      <c r="M361" s="235"/>
      <c r="N361" s="235"/>
      <c r="O361" s="236"/>
      <c r="P361" s="114" t="str">
        <f t="shared" si="11"/>
        <v/>
      </c>
      <c r="Q361" s="27"/>
      <c r="AH361" s="29"/>
      <c r="AI361" s="29"/>
      <c r="AQ361" s="239" t="str">
        <f t="shared" si="12"/>
        <v/>
      </c>
      <c r="AR361" s="240"/>
      <c r="AS361" s="240"/>
      <c r="AT361" s="241"/>
    </row>
    <row r="362" spans="1:46" ht="17.25" customHeight="1">
      <c r="A362" s="138">
        <v>348</v>
      </c>
      <c r="B362" s="136"/>
      <c r="C362" s="120"/>
      <c r="D362" s="119"/>
      <c r="E362" s="137"/>
      <c r="F362" s="120"/>
      <c r="G362" s="113"/>
      <c r="H362" s="113"/>
      <c r="I362" s="113"/>
      <c r="J362" s="113"/>
      <c r="K362" s="113"/>
      <c r="L362" s="113"/>
      <c r="M362" s="235"/>
      <c r="N362" s="235"/>
      <c r="O362" s="236"/>
      <c r="P362" s="114" t="str">
        <f t="shared" si="11"/>
        <v/>
      </c>
      <c r="Q362" s="27"/>
      <c r="AH362" s="29"/>
      <c r="AI362" s="29"/>
      <c r="AQ362" s="239" t="str">
        <f t="shared" si="12"/>
        <v/>
      </c>
      <c r="AR362" s="240"/>
      <c r="AS362" s="240"/>
      <c r="AT362" s="241"/>
    </row>
    <row r="363" spans="1:46" ht="17.25" customHeight="1">
      <c r="A363" s="138">
        <v>349</v>
      </c>
      <c r="B363" s="136"/>
      <c r="C363" s="120"/>
      <c r="D363" s="119"/>
      <c r="E363" s="137"/>
      <c r="F363" s="120"/>
      <c r="G363" s="113"/>
      <c r="H363" s="113"/>
      <c r="I363" s="113"/>
      <c r="J363" s="113"/>
      <c r="K363" s="113"/>
      <c r="L363" s="113"/>
      <c r="M363" s="235"/>
      <c r="N363" s="235"/>
      <c r="O363" s="236"/>
      <c r="P363" s="114" t="str">
        <f t="shared" si="11"/>
        <v/>
      </c>
      <c r="Q363" s="27"/>
      <c r="AH363" s="29"/>
      <c r="AI363" s="29"/>
      <c r="AQ363" s="239" t="str">
        <f t="shared" si="12"/>
        <v/>
      </c>
      <c r="AR363" s="240"/>
      <c r="AS363" s="240"/>
      <c r="AT363" s="241"/>
    </row>
    <row r="364" spans="1:46" ht="17.25" customHeight="1">
      <c r="A364" s="138">
        <v>350</v>
      </c>
      <c r="B364" s="136"/>
      <c r="C364" s="120"/>
      <c r="D364" s="119"/>
      <c r="E364" s="137"/>
      <c r="F364" s="120"/>
      <c r="G364" s="113"/>
      <c r="H364" s="113"/>
      <c r="I364" s="113"/>
      <c r="J364" s="113"/>
      <c r="K364" s="113"/>
      <c r="L364" s="113"/>
      <c r="M364" s="235"/>
      <c r="N364" s="235"/>
      <c r="O364" s="236"/>
      <c r="P364" s="114" t="str">
        <f t="shared" si="11"/>
        <v/>
      </c>
      <c r="Q364" s="27"/>
      <c r="AH364" s="29"/>
      <c r="AI364" s="29"/>
      <c r="AQ364" s="239" t="str">
        <f t="shared" si="12"/>
        <v/>
      </c>
      <c r="AR364" s="240"/>
      <c r="AS364" s="240"/>
      <c r="AT364" s="241"/>
    </row>
    <row r="365" spans="1:46" ht="17.25" customHeight="1">
      <c r="A365" s="138">
        <v>351</v>
      </c>
      <c r="B365" s="136"/>
      <c r="C365" s="120"/>
      <c r="D365" s="119"/>
      <c r="E365" s="137"/>
      <c r="F365" s="120"/>
      <c r="G365" s="113"/>
      <c r="H365" s="113"/>
      <c r="I365" s="113"/>
      <c r="J365" s="113"/>
      <c r="K365" s="113"/>
      <c r="L365" s="113"/>
      <c r="M365" s="235"/>
      <c r="N365" s="235"/>
      <c r="O365" s="236"/>
      <c r="P365" s="114" t="str">
        <f t="shared" si="11"/>
        <v/>
      </c>
      <c r="Q365" s="27"/>
      <c r="AH365" s="29"/>
      <c r="AI365" s="29"/>
      <c r="AQ365" s="239" t="str">
        <f t="shared" si="12"/>
        <v/>
      </c>
      <c r="AR365" s="240"/>
      <c r="AS365" s="240"/>
      <c r="AT365" s="241"/>
    </row>
    <row r="366" spans="1:46" ht="17.25" customHeight="1">
      <c r="A366" s="138">
        <v>352</v>
      </c>
      <c r="B366" s="136"/>
      <c r="C366" s="120"/>
      <c r="D366" s="119"/>
      <c r="E366" s="137"/>
      <c r="F366" s="120"/>
      <c r="G366" s="113"/>
      <c r="H366" s="113"/>
      <c r="I366" s="113"/>
      <c r="J366" s="113"/>
      <c r="K366" s="113"/>
      <c r="L366" s="113"/>
      <c r="M366" s="235"/>
      <c r="N366" s="235"/>
      <c r="O366" s="236"/>
      <c r="P366" s="114" t="str">
        <f t="shared" si="11"/>
        <v/>
      </c>
      <c r="Q366" s="27"/>
      <c r="AH366" s="29"/>
      <c r="AI366" s="29"/>
      <c r="AQ366" s="239" t="str">
        <f t="shared" si="12"/>
        <v/>
      </c>
      <c r="AR366" s="240"/>
      <c r="AS366" s="240"/>
      <c r="AT366" s="241"/>
    </row>
    <row r="367" spans="1:46" ht="17.25" customHeight="1">
      <c r="A367" s="138">
        <v>353</v>
      </c>
      <c r="B367" s="136"/>
      <c r="C367" s="120"/>
      <c r="D367" s="119"/>
      <c r="E367" s="137"/>
      <c r="F367" s="120"/>
      <c r="G367" s="113"/>
      <c r="H367" s="113"/>
      <c r="I367" s="113"/>
      <c r="J367" s="113"/>
      <c r="K367" s="113"/>
      <c r="L367" s="113"/>
      <c r="M367" s="235"/>
      <c r="N367" s="235"/>
      <c r="O367" s="236"/>
      <c r="P367" s="114" t="str">
        <f t="shared" si="11"/>
        <v/>
      </c>
      <c r="Q367" s="27"/>
      <c r="AH367" s="29"/>
      <c r="AI367" s="29"/>
      <c r="AQ367" s="239" t="str">
        <f t="shared" si="12"/>
        <v/>
      </c>
      <c r="AR367" s="240"/>
      <c r="AS367" s="240"/>
      <c r="AT367" s="241"/>
    </row>
    <row r="368" spans="1:46" ht="17.25" customHeight="1">
      <c r="A368" s="138">
        <v>354</v>
      </c>
      <c r="B368" s="136"/>
      <c r="C368" s="120"/>
      <c r="D368" s="119"/>
      <c r="E368" s="137"/>
      <c r="F368" s="120"/>
      <c r="G368" s="113"/>
      <c r="H368" s="113"/>
      <c r="I368" s="113"/>
      <c r="J368" s="113"/>
      <c r="K368" s="113"/>
      <c r="L368" s="113"/>
      <c r="M368" s="235"/>
      <c r="N368" s="235"/>
      <c r="O368" s="236"/>
      <c r="P368" s="114" t="str">
        <f t="shared" si="11"/>
        <v/>
      </c>
      <c r="Q368" s="27"/>
      <c r="AH368" s="29"/>
      <c r="AI368" s="29"/>
      <c r="AQ368" s="239" t="str">
        <f t="shared" si="12"/>
        <v/>
      </c>
      <c r="AR368" s="240"/>
      <c r="AS368" s="240"/>
      <c r="AT368" s="241"/>
    </row>
    <row r="369" spans="1:46" ht="17.25" customHeight="1">
      <c r="A369" s="138">
        <v>355</v>
      </c>
      <c r="B369" s="136"/>
      <c r="C369" s="120"/>
      <c r="D369" s="119"/>
      <c r="E369" s="137"/>
      <c r="F369" s="120"/>
      <c r="G369" s="113"/>
      <c r="H369" s="113"/>
      <c r="I369" s="113"/>
      <c r="J369" s="113"/>
      <c r="K369" s="113"/>
      <c r="L369" s="113"/>
      <c r="M369" s="235"/>
      <c r="N369" s="235"/>
      <c r="O369" s="236"/>
      <c r="P369" s="114" t="str">
        <f t="shared" si="11"/>
        <v/>
      </c>
      <c r="Q369" s="27"/>
      <c r="AH369" s="29"/>
      <c r="AI369" s="29"/>
      <c r="AQ369" s="239" t="str">
        <f t="shared" si="12"/>
        <v/>
      </c>
      <c r="AR369" s="240"/>
      <c r="AS369" s="240"/>
      <c r="AT369" s="241"/>
    </row>
    <row r="370" spans="1:46" ht="17.25" customHeight="1">
      <c r="A370" s="138">
        <v>356</v>
      </c>
      <c r="B370" s="136"/>
      <c r="C370" s="120"/>
      <c r="D370" s="119"/>
      <c r="E370" s="137"/>
      <c r="F370" s="120"/>
      <c r="G370" s="113"/>
      <c r="H370" s="113"/>
      <c r="I370" s="113"/>
      <c r="J370" s="113"/>
      <c r="K370" s="113"/>
      <c r="L370" s="113"/>
      <c r="M370" s="235"/>
      <c r="N370" s="235"/>
      <c r="O370" s="236"/>
      <c r="P370" s="114" t="str">
        <f t="shared" si="11"/>
        <v/>
      </c>
      <c r="Q370" s="27"/>
      <c r="AH370" s="29"/>
      <c r="AI370" s="29"/>
      <c r="AQ370" s="239" t="str">
        <f t="shared" si="12"/>
        <v/>
      </c>
      <c r="AR370" s="240"/>
      <c r="AS370" s="240"/>
      <c r="AT370" s="241"/>
    </row>
    <row r="371" spans="1:46" ht="17.25" customHeight="1">
      <c r="A371" s="138">
        <v>357</v>
      </c>
      <c r="B371" s="136"/>
      <c r="C371" s="120"/>
      <c r="D371" s="119"/>
      <c r="E371" s="137"/>
      <c r="F371" s="120"/>
      <c r="G371" s="113"/>
      <c r="H371" s="113"/>
      <c r="I371" s="113"/>
      <c r="J371" s="113"/>
      <c r="K371" s="113"/>
      <c r="L371" s="113"/>
      <c r="M371" s="235"/>
      <c r="N371" s="235"/>
      <c r="O371" s="236"/>
      <c r="P371" s="114" t="str">
        <f t="shared" si="11"/>
        <v/>
      </c>
      <c r="Q371" s="27"/>
      <c r="AH371" s="29"/>
      <c r="AI371" s="29"/>
      <c r="AQ371" s="239" t="str">
        <f t="shared" si="12"/>
        <v/>
      </c>
      <c r="AR371" s="240"/>
      <c r="AS371" s="240"/>
      <c r="AT371" s="241"/>
    </row>
    <row r="372" spans="1:46" ht="17.25" customHeight="1">
      <c r="A372" s="138">
        <v>358</v>
      </c>
      <c r="B372" s="136"/>
      <c r="C372" s="120"/>
      <c r="D372" s="119"/>
      <c r="E372" s="137"/>
      <c r="F372" s="120"/>
      <c r="G372" s="113"/>
      <c r="H372" s="113"/>
      <c r="I372" s="113"/>
      <c r="J372" s="113"/>
      <c r="K372" s="113"/>
      <c r="L372" s="113"/>
      <c r="M372" s="235"/>
      <c r="N372" s="235"/>
      <c r="O372" s="236"/>
      <c r="P372" s="114" t="str">
        <f t="shared" si="11"/>
        <v/>
      </c>
      <c r="Q372" s="27"/>
      <c r="AH372" s="29"/>
      <c r="AI372" s="29"/>
      <c r="AQ372" s="239" t="str">
        <f t="shared" si="12"/>
        <v/>
      </c>
      <c r="AR372" s="240"/>
      <c r="AS372" s="240"/>
      <c r="AT372" s="241"/>
    </row>
    <row r="373" spans="1:46" ht="17.25" customHeight="1">
      <c r="A373" s="138">
        <v>359</v>
      </c>
      <c r="B373" s="136"/>
      <c r="C373" s="120"/>
      <c r="D373" s="119"/>
      <c r="E373" s="137"/>
      <c r="F373" s="120"/>
      <c r="G373" s="113"/>
      <c r="H373" s="113"/>
      <c r="I373" s="113"/>
      <c r="J373" s="113"/>
      <c r="K373" s="113"/>
      <c r="L373" s="113"/>
      <c r="M373" s="235"/>
      <c r="N373" s="235"/>
      <c r="O373" s="236"/>
      <c r="P373" s="114" t="str">
        <f t="shared" si="11"/>
        <v/>
      </c>
      <c r="Q373" s="27"/>
      <c r="AH373" s="29"/>
      <c r="AI373" s="29"/>
      <c r="AQ373" s="239" t="str">
        <f t="shared" si="12"/>
        <v/>
      </c>
      <c r="AR373" s="240"/>
      <c r="AS373" s="240"/>
      <c r="AT373" s="241"/>
    </row>
    <row r="374" spans="1:46" ht="17.25" customHeight="1">
      <c r="A374" s="138">
        <v>360</v>
      </c>
      <c r="B374" s="136"/>
      <c r="C374" s="120"/>
      <c r="D374" s="119"/>
      <c r="E374" s="137"/>
      <c r="F374" s="120"/>
      <c r="G374" s="113"/>
      <c r="H374" s="113"/>
      <c r="I374" s="113"/>
      <c r="J374" s="113"/>
      <c r="K374" s="113"/>
      <c r="L374" s="113"/>
      <c r="M374" s="235"/>
      <c r="N374" s="235"/>
      <c r="O374" s="236"/>
      <c r="P374" s="114" t="str">
        <f t="shared" si="11"/>
        <v/>
      </c>
      <c r="Q374" s="27"/>
      <c r="AH374" s="29"/>
      <c r="AI374" s="29"/>
      <c r="AQ374" s="239" t="str">
        <f t="shared" si="12"/>
        <v/>
      </c>
      <c r="AR374" s="240"/>
      <c r="AS374" s="240"/>
      <c r="AT374" s="241"/>
    </row>
    <row r="375" spans="1:46" ht="17.25" customHeight="1">
      <c r="A375" s="138">
        <v>361</v>
      </c>
      <c r="B375" s="136"/>
      <c r="C375" s="120"/>
      <c r="D375" s="119"/>
      <c r="E375" s="137"/>
      <c r="F375" s="120"/>
      <c r="G375" s="113"/>
      <c r="H375" s="113"/>
      <c r="I375" s="113"/>
      <c r="J375" s="113"/>
      <c r="K375" s="113"/>
      <c r="L375" s="113"/>
      <c r="M375" s="235"/>
      <c r="N375" s="235"/>
      <c r="O375" s="236"/>
      <c r="P375" s="114" t="str">
        <f t="shared" si="11"/>
        <v/>
      </c>
      <c r="Q375" s="27"/>
      <c r="AH375" s="29"/>
      <c r="AI375" s="29"/>
      <c r="AQ375" s="239" t="str">
        <f t="shared" si="12"/>
        <v/>
      </c>
      <c r="AR375" s="240"/>
      <c r="AS375" s="240"/>
      <c r="AT375" s="241"/>
    </row>
    <row r="376" spans="1:46" ht="17.25" customHeight="1">
      <c r="A376" s="138">
        <v>362</v>
      </c>
      <c r="B376" s="136"/>
      <c r="C376" s="120"/>
      <c r="D376" s="119"/>
      <c r="E376" s="137"/>
      <c r="F376" s="120"/>
      <c r="G376" s="113"/>
      <c r="H376" s="113"/>
      <c r="I376" s="113"/>
      <c r="J376" s="113"/>
      <c r="K376" s="113"/>
      <c r="L376" s="113"/>
      <c r="M376" s="235"/>
      <c r="N376" s="235"/>
      <c r="O376" s="236"/>
      <c r="P376" s="114" t="str">
        <f t="shared" si="11"/>
        <v/>
      </c>
      <c r="Q376" s="27"/>
      <c r="AH376" s="29"/>
      <c r="AI376" s="29"/>
      <c r="AQ376" s="239" t="str">
        <f t="shared" si="12"/>
        <v/>
      </c>
      <c r="AR376" s="240"/>
      <c r="AS376" s="240"/>
      <c r="AT376" s="241"/>
    </row>
    <row r="377" spans="1:46" ht="17.25" customHeight="1">
      <c r="A377" s="138">
        <v>363</v>
      </c>
      <c r="B377" s="136"/>
      <c r="C377" s="120"/>
      <c r="D377" s="119"/>
      <c r="E377" s="137"/>
      <c r="F377" s="120"/>
      <c r="G377" s="113"/>
      <c r="H377" s="113"/>
      <c r="I377" s="113"/>
      <c r="J377" s="113"/>
      <c r="K377" s="113"/>
      <c r="L377" s="113"/>
      <c r="M377" s="235"/>
      <c r="N377" s="235"/>
      <c r="O377" s="236"/>
      <c r="P377" s="114" t="str">
        <f t="shared" si="11"/>
        <v/>
      </c>
      <c r="Q377" s="27"/>
      <c r="AH377" s="29"/>
      <c r="AI377" s="29"/>
      <c r="AQ377" s="239" t="str">
        <f t="shared" si="12"/>
        <v/>
      </c>
      <c r="AR377" s="240"/>
      <c r="AS377" s="240"/>
      <c r="AT377" s="241"/>
    </row>
    <row r="378" spans="1:46" ht="17.25" customHeight="1">
      <c r="A378" s="138">
        <v>364</v>
      </c>
      <c r="B378" s="136"/>
      <c r="C378" s="120"/>
      <c r="D378" s="119"/>
      <c r="E378" s="137"/>
      <c r="F378" s="120"/>
      <c r="G378" s="113"/>
      <c r="H378" s="113"/>
      <c r="I378" s="113"/>
      <c r="J378" s="113"/>
      <c r="K378" s="113"/>
      <c r="L378" s="113"/>
      <c r="M378" s="235"/>
      <c r="N378" s="235"/>
      <c r="O378" s="236"/>
      <c r="P378" s="114" t="str">
        <f t="shared" si="11"/>
        <v/>
      </c>
      <c r="Q378" s="27"/>
      <c r="AH378" s="29"/>
      <c r="AI378" s="29"/>
      <c r="AQ378" s="239" t="str">
        <f t="shared" si="12"/>
        <v/>
      </c>
      <c r="AR378" s="240"/>
      <c r="AS378" s="240"/>
      <c r="AT378" s="241"/>
    </row>
    <row r="379" spans="1:46" ht="17.25" customHeight="1">
      <c r="A379" s="138">
        <v>365</v>
      </c>
      <c r="B379" s="136"/>
      <c r="C379" s="120"/>
      <c r="D379" s="119"/>
      <c r="E379" s="137"/>
      <c r="F379" s="120"/>
      <c r="G379" s="113"/>
      <c r="H379" s="113"/>
      <c r="I379" s="113"/>
      <c r="J379" s="113"/>
      <c r="K379" s="113"/>
      <c r="L379" s="113"/>
      <c r="M379" s="235"/>
      <c r="N379" s="235"/>
      <c r="O379" s="236"/>
      <c r="P379" s="114" t="str">
        <f t="shared" si="11"/>
        <v/>
      </c>
      <c r="Q379" s="27"/>
      <c r="AH379" s="29"/>
      <c r="AI379" s="29"/>
      <c r="AQ379" s="239" t="str">
        <f t="shared" si="12"/>
        <v/>
      </c>
      <c r="AR379" s="240"/>
      <c r="AS379" s="240"/>
      <c r="AT379" s="241"/>
    </row>
    <row r="380" spans="1:46" ht="17.25" customHeight="1">
      <c r="A380" s="138">
        <v>366</v>
      </c>
      <c r="B380" s="136"/>
      <c r="C380" s="120"/>
      <c r="D380" s="119"/>
      <c r="E380" s="137"/>
      <c r="F380" s="120"/>
      <c r="G380" s="113"/>
      <c r="H380" s="113"/>
      <c r="I380" s="113"/>
      <c r="J380" s="113"/>
      <c r="K380" s="113"/>
      <c r="L380" s="113"/>
      <c r="M380" s="235"/>
      <c r="N380" s="235"/>
      <c r="O380" s="236"/>
      <c r="P380" s="114" t="str">
        <f t="shared" si="11"/>
        <v/>
      </c>
      <c r="Q380" s="27"/>
      <c r="AH380" s="29"/>
      <c r="AI380" s="29"/>
      <c r="AQ380" s="239" t="str">
        <f t="shared" si="12"/>
        <v/>
      </c>
      <c r="AR380" s="240"/>
      <c r="AS380" s="240"/>
      <c r="AT380" s="241"/>
    </row>
    <row r="381" spans="1:46" ht="17.25" customHeight="1">
      <c r="A381" s="138">
        <v>367</v>
      </c>
      <c r="B381" s="136"/>
      <c r="C381" s="120"/>
      <c r="D381" s="119"/>
      <c r="E381" s="137"/>
      <c r="F381" s="120"/>
      <c r="G381" s="113"/>
      <c r="H381" s="113"/>
      <c r="I381" s="113"/>
      <c r="J381" s="113"/>
      <c r="K381" s="113"/>
      <c r="L381" s="113"/>
      <c r="M381" s="235"/>
      <c r="N381" s="235"/>
      <c r="O381" s="236"/>
      <c r="P381" s="114" t="str">
        <f t="shared" si="11"/>
        <v/>
      </c>
      <c r="Q381" s="27"/>
      <c r="AH381" s="29"/>
      <c r="AI381" s="29"/>
      <c r="AQ381" s="239" t="str">
        <f t="shared" si="12"/>
        <v/>
      </c>
      <c r="AR381" s="240"/>
      <c r="AS381" s="240"/>
      <c r="AT381" s="241"/>
    </row>
    <row r="382" spans="1:46" ht="17.25" customHeight="1">
      <c r="A382" s="138">
        <v>368</v>
      </c>
      <c r="B382" s="136"/>
      <c r="C382" s="120"/>
      <c r="D382" s="119"/>
      <c r="E382" s="137"/>
      <c r="F382" s="120"/>
      <c r="G382" s="113"/>
      <c r="H382" s="113"/>
      <c r="I382" s="113"/>
      <c r="J382" s="113"/>
      <c r="K382" s="113"/>
      <c r="L382" s="113"/>
      <c r="M382" s="235"/>
      <c r="N382" s="235"/>
      <c r="O382" s="236"/>
      <c r="P382" s="114" t="str">
        <f t="shared" si="11"/>
        <v/>
      </c>
      <c r="Q382" s="27"/>
      <c r="AH382" s="29"/>
      <c r="AI382" s="29"/>
      <c r="AQ382" s="239" t="str">
        <f t="shared" si="12"/>
        <v/>
      </c>
      <c r="AR382" s="240"/>
      <c r="AS382" s="240"/>
      <c r="AT382" s="241"/>
    </row>
    <row r="383" spans="1:46" ht="17.25" customHeight="1">
      <c r="A383" s="138">
        <v>369</v>
      </c>
      <c r="B383" s="136"/>
      <c r="C383" s="120"/>
      <c r="D383" s="119"/>
      <c r="E383" s="137"/>
      <c r="F383" s="120"/>
      <c r="G383" s="113"/>
      <c r="H383" s="113"/>
      <c r="I383" s="113"/>
      <c r="J383" s="113"/>
      <c r="K383" s="113"/>
      <c r="L383" s="113"/>
      <c r="M383" s="235"/>
      <c r="N383" s="235"/>
      <c r="O383" s="236"/>
      <c r="P383" s="114" t="str">
        <f t="shared" si="11"/>
        <v/>
      </c>
      <c r="Q383" s="27"/>
      <c r="AH383" s="29"/>
      <c r="AI383" s="29"/>
      <c r="AQ383" s="239" t="str">
        <f t="shared" si="12"/>
        <v/>
      </c>
      <c r="AR383" s="240"/>
      <c r="AS383" s="240"/>
      <c r="AT383" s="241"/>
    </row>
    <row r="384" spans="1:46" ht="17.25" customHeight="1">
      <c r="A384" s="138">
        <v>370</v>
      </c>
      <c r="B384" s="136"/>
      <c r="C384" s="120"/>
      <c r="D384" s="119"/>
      <c r="E384" s="137"/>
      <c r="F384" s="120"/>
      <c r="G384" s="113"/>
      <c r="H384" s="113"/>
      <c r="I384" s="113"/>
      <c r="J384" s="113"/>
      <c r="K384" s="113"/>
      <c r="L384" s="113"/>
      <c r="M384" s="235"/>
      <c r="N384" s="235"/>
      <c r="O384" s="236"/>
      <c r="P384" s="114" t="str">
        <f t="shared" si="11"/>
        <v/>
      </c>
      <c r="Q384" s="27"/>
      <c r="AH384" s="29"/>
      <c r="AI384" s="29"/>
      <c r="AQ384" s="239" t="str">
        <f t="shared" si="12"/>
        <v/>
      </c>
      <c r="AR384" s="240"/>
      <c r="AS384" s="240"/>
      <c r="AT384" s="241"/>
    </row>
    <row r="385" spans="1:46" ht="17.25" customHeight="1">
      <c r="A385" s="138">
        <v>371</v>
      </c>
      <c r="B385" s="136"/>
      <c r="C385" s="120"/>
      <c r="D385" s="119"/>
      <c r="E385" s="137"/>
      <c r="F385" s="120"/>
      <c r="G385" s="113"/>
      <c r="H385" s="113"/>
      <c r="I385" s="113"/>
      <c r="J385" s="113"/>
      <c r="K385" s="113"/>
      <c r="L385" s="113"/>
      <c r="M385" s="235"/>
      <c r="N385" s="235"/>
      <c r="O385" s="236"/>
      <c r="P385" s="114" t="str">
        <f t="shared" si="11"/>
        <v/>
      </c>
      <c r="Q385" s="27"/>
      <c r="AH385" s="29"/>
      <c r="AI385" s="29"/>
      <c r="AQ385" s="239" t="str">
        <f t="shared" si="12"/>
        <v/>
      </c>
      <c r="AR385" s="240"/>
      <c r="AS385" s="240"/>
      <c r="AT385" s="241"/>
    </row>
    <row r="386" spans="1:46" ht="17.25" customHeight="1">
      <c r="A386" s="138">
        <v>372</v>
      </c>
      <c r="B386" s="136"/>
      <c r="C386" s="120"/>
      <c r="D386" s="119"/>
      <c r="E386" s="137"/>
      <c r="F386" s="120"/>
      <c r="G386" s="113"/>
      <c r="H386" s="113"/>
      <c r="I386" s="113"/>
      <c r="J386" s="113"/>
      <c r="K386" s="113"/>
      <c r="L386" s="113"/>
      <c r="M386" s="235"/>
      <c r="N386" s="235"/>
      <c r="O386" s="236"/>
      <c r="P386" s="114" t="str">
        <f t="shared" si="11"/>
        <v/>
      </c>
      <c r="Q386" s="27"/>
      <c r="AH386" s="29"/>
      <c r="AI386" s="29"/>
      <c r="AQ386" s="239" t="str">
        <f t="shared" si="12"/>
        <v/>
      </c>
      <c r="AR386" s="240"/>
      <c r="AS386" s="240"/>
      <c r="AT386" s="241"/>
    </row>
    <row r="387" spans="1:46" ht="17.25" customHeight="1">
      <c r="A387" s="138">
        <v>373</v>
      </c>
      <c r="B387" s="136"/>
      <c r="C387" s="120"/>
      <c r="D387" s="119"/>
      <c r="E387" s="137"/>
      <c r="F387" s="120"/>
      <c r="G387" s="113"/>
      <c r="H387" s="113"/>
      <c r="I387" s="113"/>
      <c r="J387" s="113"/>
      <c r="K387" s="113"/>
      <c r="L387" s="113"/>
      <c r="M387" s="235"/>
      <c r="N387" s="235"/>
      <c r="O387" s="236"/>
      <c r="P387" s="114" t="str">
        <f t="shared" si="11"/>
        <v/>
      </c>
      <c r="Q387" s="27"/>
      <c r="AH387" s="29"/>
      <c r="AI387" s="29"/>
      <c r="AQ387" s="239" t="str">
        <f t="shared" si="12"/>
        <v/>
      </c>
      <c r="AR387" s="240"/>
      <c r="AS387" s="240"/>
      <c r="AT387" s="241"/>
    </row>
    <row r="388" spans="1:46" ht="17.25" customHeight="1">
      <c r="A388" s="138">
        <v>374</v>
      </c>
      <c r="B388" s="136"/>
      <c r="C388" s="120"/>
      <c r="D388" s="119"/>
      <c r="E388" s="137"/>
      <c r="F388" s="120"/>
      <c r="G388" s="113"/>
      <c r="H388" s="113"/>
      <c r="I388" s="113"/>
      <c r="J388" s="113"/>
      <c r="K388" s="113"/>
      <c r="L388" s="113"/>
      <c r="M388" s="235"/>
      <c r="N388" s="235"/>
      <c r="O388" s="236"/>
      <c r="P388" s="114" t="str">
        <f t="shared" si="11"/>
        <v/>
      </c>
      <c r="Q388" s="27"/>
      <c r="AH388" s="29"/>
      <c r="AI388" s="29"/>
      <c r="AQ388" s="239" t="str">
        <f t="shared" si="12"/>
        <v/>
      </c>
      <c r="AR388" s="240"/>
      <c r="AS388" s="240"/>
      <c r="AT388" s="241"/>
    </row>
    <row r="389" spans="1:46" ht="17.25" customHeight="1">
      <c r="A389" s="138">
        <v>375</v>
      </c>
      <c r="B389" s="136"/>
      <c r="C389" s="120"/>
      <c r="D389" s="119"/>
      <c r="E389" s="137"/>
      <c r="F389" s="120"/>
      <c r="G389" s="113"/>
      <c r="H389" s="113"/>
      <c r="I389" s="113"/>
      <c r="J389" s="113"/>
      <c r="K389" s="113"/>
      <c r="L389" s="113"/>
      <c r="M389" s="235"/>
      <c r="N389" s="235"/>
      <c r="O389" s="236"/>
      <c r="P389" s="114" t="str">
        <f t="shared" si="11"/>
        <v/>
      </c>
      <c r="Q389" s="27"/>
      <c r="AH389" s="29"/>
      <c r="AI389" s="29"/>
      <c r="AQ389" s="239" t="str">
        <f t="shared" si="12"/>
        <v/>
      </c>
      <c r="AR389" s="240"/>
      <c r="AS389" s="240"/>
      <c r="AT389" s="241"/>
    </row>
    <row r="390" spans="1:46" ht="17.25" customHeight="1">
      <c r="A390" s="138">
        <v>376</v>
      </c>
      <c r="B390" s="136"/>
      <c r="C390" s="120"/>
      <c r="D390" s="119"/>
      <c r="E390" s="137"/>
      <c r="F390" s="120"/>
      <c r="G390" s="113"/>
      <c r="H390" s="113"/>
      <c r="I390" s="113"/>
      <c r="J390" s="113"/>
      <c r="K390" s="113"/>
      <c r="L390" s="113"/>
      <c r="M390" s="235"/>
      <c r="N390" s="235"/>
      <c r="O390" s="236"/>
      <c r="P390" s="114" t="str">
        <f t="shared" si="11"/>
        <v/>
      </c>
      <c r="Q390" s="27"/>
      <c r="AH390" s="29"/>
      <c r="AI390" s="29"/>
      <c r="AQ390" s="239" t="str">
        <f t="shared" si="12"/>
        <v/>
      </c>
      <c r="AR390" s="240"/>
      <c r="AS390" s="240"/>
      <c r="AT390" s="241"/>
    </row>
    <row r="391" spans="1:46" ht="17.25" customHeight="1">
      <c r="A391" s="138">
        <v>377</v>
      </c>
      <c r="B391" s="136"/>
      <c r="C391" s="120"/>
      <c r="D391" s="119"/>
      <c r="E391" s="137"/>
      <c r="F391" s="120"/>
      <c r="G391" s="113"/>
      <c r="H391" s="113"/>
      <c r="I391" s="113"/>
      <c r="J391" s="113"/>
      <c r="K391" s="113"/>
      <c r="L391" s="113"/>
      <c r="M391" s="235"/>
      <c r="N391" s="235"/>
      <c r="O391" s="236"/>
      <c r="P391" s="114" t="str">
        <f t="shared" si="11"/>
        <v/>
      </c>
      <c r="Q391" s="27"/>
      <c r="AH391" s="29"/>
      <c r="AI391" s="29"/>
      <c r="AQ391" s="239" t="str">
        <f t="shared" si="12"/>
        <v/>
      </c>
      <c r="AR391" s="240"/>
      <c r="AS391" s="240"/>
      <c r="AT391" s="241"/>
    </row>
    <row r="392" spans="1:46" ht="17.25" customHeight="1">
      <c r="A392" s="138">
        <v>378</v>
      </c>
      <c r="B392" s="136"/>
      <c r="C392" s="120"/>
      <c r="D392" s="119"/>
      <c r="E392" s="137"/>
      <c r="F392" s="120"/>
      <c r="G392" s="113"/>
      <c r="H392" s="113"/>
      <c r="I392" s="113"/>
      <c r="J392" s="113"/>
      <c r="K392" s="113"/>
      <c r="L392" s="113"/>
      <c r="M392" s="235"/>
      <c r="N392" s="235"/>
      <c r="O392" s="236"/>
      <c r="P392" s="114" t="str">
        <f t="shared" si="11"/>
        <v/>
      </c>
      <c r="Q392" s="27"/>
      <c r="AH392" s="29"/>
      <c r="AI392" s="29"/>
      <c r="AQ392" s="239" t="str">
        <f t="shared" si="12"/>
        <v/>
      </c>
      <c r="AR392" s="240"/>
      <c r="AS392" s="240"/>
      <c r="AT392" s="241"/>
    </row>
    <row r="393" spans="1:46" ht="17.25" customHeight="1">
      <c r="A393" s="138">
        <v>379</v>
      </c>
      <c r="B393" s="136"/>
      <c r="C393" s="120"/>
      <c r="D393" s="119"/>
      <c r="E393" s="137"/>
      <c r="F393" s="120"/>
      <c r="G393" s="113"/>
      <c r="H393" s="113"/>
      <c r="I393" s="113"/>
      <c r="J393" s="113"/>
      <c r="K393" s="113"/>
      <c r="L393" s="113"/>
      <c r="M393" s="235"/>
      <c r="N393" s="235"/>
      <c r="O393" s="236"/>
      <c r="P393" s="114" t="str">
        <f t="shared" si="11"/>
        <v/>
      </c>
      <c r="Q393" s="27"/>
      <c r="AH393" s="29"/>
      <c r="AI393" s="29"/>
      <c r="AQ393" s="239" t="str">
        <f t="shared" si="12"/>
        <v/>
      </c>
      <c r="AR393" s="240"/>
      <c r="AS393" s="240"/>
      <c r="AT393" s="241"/>
    </row>
    <row r="394" spans="1:46" ht="17.25" customHeight="1">
      <c r="A394" s="138">
        <v>380</v>
      </c>
      <c r="B394" s="136"/>
      <c r="C394" s="120"/>
      <c r="D394" s="119"/>
      <c r="E394" s="137"/>
      <c r="F394" s="120"/>
      <c r="G394" s="113"/>
      <c r="H394" s="113"/>
      <c r="I394" s="113"/>
      <c r="J394" s="113"/>
      <c r="K394" s="113"/>
      <c r="L394" s="113"/>
      <c r="M394" s="235"/>
      <c r="N394" s="235"/>
      <c r="O394" s="236"/>
      <c r="P394" s="114" t="str">
        <f t="shared" si="11"/>
        <v/>
      </c>
      <c r="Q394" s="27"/>
      <c r="AH394" s="29"/>
      <c r="AI394" s="29"/>
      <c r="AQ394" s="239" t="str">
        <f t="shared" si="12"/>
        <v/>
      </c>
      <c r="AR394" s="240"/>
      <c r="AS394" s="240"/>
      <c r="AT394" s="241"/>
    </row>
    <row r="395" spans="1:46" ht="17.25" customHeight="1">
      <c r="A395" s="138">
        <v>381</v>
      </c>
      <c r="B395" s="136"/>
      <c r="C395" s="120"/>
      <c r="D395" s="119"/>
      <c r="E395" s="137"/>
      <c r="F395" s="120"/>
      <c r="G395" s="113"/>
      <c r="H395" s="113"/>
      <c r="I395" s="113"/>
      <c r="J395" s="113"/>
      <c r="K395" s="113"/>
      <c r="L395" s="113"/>
      <c r="M395" s="235"/>
      <c r="N395" s="235"/>
      <c r="O395" s="236"/>
      <c r="P395" s="114" t="str">
        <f t="shared" si="11"/>
        <v/>
      </c>
      <c r="Q395" s="27"/>
      <c r="AH395" s="29"/>
      <c r="AI395" s="29"/>
      <c r="AQ395" s="239" t="str">
        <f t="shared" si="12"/>
        <v/>
      </c>
      <c r="AR395" s="240"/>
      <c r="AS395" s="240"/>
      <c r="AT395" s="241"/>
    </row>
    <row r="396" spans="1:46" ht="17.25" customHeight="1">
      <c r="A396" s="138">
        <v>382</v>
      </c>
      <c r="B396" s="136"/>
      <c r="C396" s="120"/>
      <c r="D396" s="119"/>
      <c r="E396" s="137"/>
      <c r="F396" s="120"/>
      <c r="G396" s="113"/>
      <c r="H396" s="113"/>
      <c r="I396" s="113"/>
      <c r="J396" s="113"/>
      <c r="K396" s="113"/>
      <c r="L396" s="113"/>
      <c r="M396" s="235"/>
      <c r="N396" s="235"/>
      <c r="O396" s="236"/>
      <c r="P396" s="114" t="str">
        <f t="shared" si="11"/>
        <v/>
      </c>
      <c r="Q396" s="27"/>
      <c r="AH396" s="29"/>
      <c r="AI396" s="29"/>
      <c r="AQ396" s="239" t="str">
        <f t="shared" si="12"/>
        <v/>
      </c>
      <c r="AR396" s="240"/>
      <c r="AS396" s="240"/>
      <c r="AT396" s="241"/>
    </row>
    <row r="397" spans="1:46" ht="17.25" customHeight="1">
      <c r="A397" s="138">
        <v>383</v>
      </c>
      <c r="B397" s="136"/>
      <c r="C397" s="120"/>
      <c r="D397" s="119"/>
      <c r="E397" s="137"/>
      <c r="F397" s="120"/>
      <c r="G397" s="113"/>
      <c r="H397" s="113"/>
      <c r="I397" s="113"/>
      <c r="J397" s="113"/>
      <c r="K397" s="113"/>
      <c r="L397" s="113"/>
      <c r="M397" s="235"/>
      <c r="N397" s="235"/>
      <c r="O397" s="236"/>
      <c r="P397" s="114" t="str">
        <f t="shared" si="11"/>
        <v/>
      </c>
      <c r="Q397" s="27"/>
      <c r="AH397" s="29"/>
      <c r="AI397" s="29"/>
      <c r="AQ397" s="239" t="str">
        <f t="shared" si="12"/>
        <v/>
      </c>
      <c r="AR397" s="240"/>
      <c r="AS397" s="240"/>
      <c r="AT397" s="241"/>
    </row>
    <row r="398" spans="1:46" ht="17.25" customHeight="1">
      <c r="A398" s="138">
        <v>384</v>
      </c>
      <c r="B398" s="136"/>
      <c r="C398" s="120"/>
      <c r="D398" s="119"/>
      <c r="E398" s="137"/>
      <c r="F398" s="120"/>
      <c r="G398" s="113"/>
      <c r="H398" s="113"/>
      <c r="I398" s="113"/>
      <c r="J398" s="113"/>
      <c r="K398" s="113"/>
      <c r="L398" s="113"/>
      <c r="M398" s="235"/>
      <c r="N398" s="235"/>
      <c r="O398" s="236"/>
      <c r="P398" s="114" t="str">
        <f t="shared" si="11"/>
        <v/>
      </c>
      <c r="Q398" s="27"/>
      <c r="AH398" s="29"/>
      <c r="AI398" s="29"/>
      <c r="AQ398" s="239" t="str">
        <f t="shared" si="12"/>
        <v/>
      </c>
      <c r="AR398" s="240"/>
      <c r="AS398" s="240"/>
      <c r="AT398" s="241"/>
    </row>
    <row r="399" spans="1:46" ht="17.25" customHeight="1">
      <c r="A399" s="138">
        <v>385</v>
      </c>
      <c r="B399" s="136"/>
      <c r="C399" s="120"/>
      <c r="D399" s="119"/>
      <c r="E399" s="137"/>
      <c r="F399" s="120"/>
      <c r="G399" s="113"/>
      <c r="H399" s="113"/>
      <c r="I399" s="113"/>
      <c r="J399" s="113"/>
      <c r="K399" s="113"/>
      <c r="L399" s="113"/>
      <c r="M399" s="235"/>
      <c r="N399" s="235"/>
      <c r="O399" s="236"/>
      <c r="P399" s="114" t="str">
        <f t="shared" ref="P399:P414" si="13">IFERROR(VLOOKUP(AQ399,$AI$15:$AP$66,2,FALSE),"")</f>
        <v/>
      </c>
      <c r="Q399" s="27"/>
      <c r="AH399" s="29"/>
      <c r="AI399" s="29"/>
      <c r="AQ399" s="239" t="str">
        <f t="shared" ref="AQ399:AQ414" si="14">C399&amp;D399&amp;F399</f>
        <v/>
      </c>
      <c r="AR399" s="240"/>
      <c r="AS399" s="240"/>
      <c r="AT399" s="241"/>
    </row>
    <row r="400" spans="1:46" ht="17.25" customHeight="1">
      <c r="A400" s="138">
        <v>386</v>
      </c>
      <c r="B400" s="136"/>
      <c r="C400" s="120"/>
      <c r="D400" s="119"/>
      <c r="E400" s="137"/>
      <c r="F400" s="120"/>
      <c r="G400" s="113"/>
      <c r="H400" s="113"/>
      <c r="I400" s="113"/>
      <c r="J400" s="113"/>
      <c r="K400" s="113"/>
      <c r="L400" s="113"/>
      <c r="M400" s="235"/>
      <c r="N400" s="235"/>
      <c r="O400" s="236"/>
      <c r="P400" s="114" t="str">
        <f t="shared" si="13"/>
        <v/>
      </c>
      <c r="Q400" s="27"/>
      <c r="AH400" s="29"/>
      <c r="AI400" s="29"/>
      <c r="AQ400" s="239" t="str">
        <f t="shared" si="14"/>
        <v/>
      </c>
      <c r="AR400" s="240"/>
      <c r="AS400" s="240"/>
      <c r="AT400" s="241"/>
    </row>
    <row r="401" spans="1:46" ht="17.25" customHeight="1">
      <c r="A401" s="138">
        <v>387</v>
      </c>
      <c r="B401" s="136"/>
      <c r="C401" s="120"/>
      <c r="D401" s="119"/>
      <c r="E401" s="137"/>
      <c r="F401" s="120"/>
      <c r="G401" s="113"/>
      <c r="H401" s="113"/>
      <c r="I401" s="113"/>
      <c r="J401" s="113"/>
      <c r="K401" s="113"/>
      <c r="L401" s="113"/>
      <c r="M401" s="235"/>
      <c r="N401" s="235"/>
      <c r="O401" s="236"/>
      <c r="P401" s="114" t="str">
        <f t="shared" si="13"/>
        <v/>
      </c>
      <c r="Q401" s="27"/>
      <c r="AH401" s="29"/>
      <c r="AI401" s="29"/>
      <c r="AQ401" s="239" t="str">
        <f t="shared" si="14"/>
        <v/>
      </c>
      <c r="AR401" s="240"/>
      <c r="AS401" s="240"/>
      <c r="AT401" s="241"/>
    </row>
    <row r="402" spans="1:46" ht="17.25" customHeight="1">
      <c r="A402" s="138">
        <v>388</v>
      </c>
      <c r="B402" s="136"/>
      <c r="C402" s="120"/>
      <c r="D402" s="119"/>
      <c r="E402" s="137"/>
      <c r="F402" s="120"/>
      <c r="G402" s="113"/>
      <c r="H402" s="113"/>
      <c r="I402" s="113"/>
      <c r="J402" s="113"/>
      <c r="K402" s="113"/>
      <c r="L402" s="113"/>
      <c r="M402" s="235"/>
      <c r="N402" s="235"/>
      <c r="O402" s="236"/>
      <c r="P402" s="114" t="str">
        <f t="shared" si="13"/>
        <v/>
      </c>
      <c r="Q402" s="27"/>
      <c r="AH402" s="29"/>
      <c r="AI402" s="29"/>
      <c r="AQ402" s="239" t="str">
        <f t="shared" si="14"/>
        <v/>
      </c>
      <c r="AR402" s="240"/>
      <c r="AS402" s="240"/>
      <c r="AT402" s="241"/>
    </row>
    <row r="403" spans="1:46" ht="17.25" customHeight="1">
      <c r="A403" s="138">
        <v>389</v>
      </c>
      <c r="B403" s="136"/>
      <c r="C403" s="120"/>
      <c r="D403" s="119"/>
      <c r="E403" s="137"/>
      <c r="F403" s="120"/>
      <c r="G403" s="113"/>
      <c r="H403" s="113"/>
      <c r="I403" s="113"/>
      <c r="J403" s="113"/>
      <c r="K403" s="113"/>
      <c r="L403" s="113"/>
      <c r="M403" s="235"/>
      <c r="N403" s="235"/>
      <c r="O403" s="236"/>
      <c r="P403" s="114" t="str">
        <f t="shared" si="13"/>
        <v/>
      </c>
      <c r="Q403" s="27"/>
      <c r="AH403" s="29"/>
      <c r="AI403" s="29"/>
      <c r="AQ403" s="239" t="str">
        <f t="shared" si="14"/>
        <v/>
      </c>
      <c r="AR403" s="240"/>
      <c r="AS403" s="240"/>
      <c r="AT403" s="241"/>
    </row>
    <row r="404" spans="1:46" ht="17.25" customHeight="1">
      <c r="A404" s="138">
        <v>390</v>
      </c>
      <c r="B404" s="136"/>
      <c r="C404" s="120"/>
      <c r="D404" s="119"/>
      <c r="E404" s="137"/>
      <c r="F404" s="120"/>
      <c r="G404" s="113"/>
      <c r="H404" s="113"/>
      <c r="I404" s="113"/>
      <c r="J404" s="113"/>
      <c r="K404" s="113"/>
      <c r="L404" s="113"/>
      <c r="M404" s="235"/>
      <c r="N404" s="235"/>
      <c r="O404" s="251"/>
      <c r="P404" s="114" t="str">
        <f t="shared" si="13"/>
        <v/>
      </c>
      <c r="Q404" s="27"/>
      <c r="AH404" s="29"/>
      <c r="AI404" s="29"/>
      <c r="AQ404" s="239" t="str">
        <f t="shared" si="14"/>
        <v/>
      </c>
      <c r="AR404" s="240"/>
      <c r="AS404" s="240"/>
      <c r="AT404" s="241"/>
    </row>
    <row r="405" spans="1:46" ht="17.25" customHeight="1">
      <c r="A405" s="138">
        <v>391</v>
      </c>
      <c r="B405" s="136"/>
      <c r="C405" s="120"/>
      <c r="D405" s="119"/>
      <c r="E405" s="137"/>
      <c r="F405" s="120"/>
      <c r="G405" s="113"/>
      <c r="H405" s="113"/>
      <c r="I405" s="113"/>
      <c r="J405" s="113"/>
      <c r="K405" s="113"/>
      <c r="L405" s="113"/>
      <c r="M405" s="235"/>
      <c r="N405" s="235"/>
      <c r="O405" s="236"/>
      <c r="P405" s="114" t="str">
        <f t="shared" si="13"/>
        <v/>
      </c>
      <c r="Q405" s="27"/>
      <c r="AH405" s="29"/>
      <c r="AI405" s="29"/>
      <c r="AQ405" s="239" t="str">
        <f t="shared" si="14"/>
        <v/>
      </c>
      <c r="AR405" s="240"/>
      <c r="AS405" s="240"/>
      <c r="AT405" s="241"/>
    </row>
    <row r="406" spans="1:46" ht="17.25" customHeight="1">
      <c r="A406" s="138">
        <v>392</v>
      </c>
      <c r="B406" s="136"/>
      <c r="C406" s="120"/>
      <c r="D406" s="119"/>
      <c r="E406" s="137"/>
      <c r="F406" s="120"/>
      <c r="G406" s="113"/>
      <c r="H406" s="113"/>
      <c r="I406" s="113"/>
      <c r="J406" s="113"/>
      <c r="K406" s="113"/>
      <c r="L406" s="113"/>
      <c r="M406" s="235"/>
      <c r="N406" s="235"/>
      <c r="O406" s="236"/>
      <c r="P406" s="114" t="str">
        <f t="shared" si="13"/>
        <v/>
      </c>
      <c r="Q406" s="27"/>
      <c r="AH406" s="29"/>
      <c r="AI406" s="29"/>
      <c r="AQ406" s="239" t="str">
        <f t="shared" si="14"/>
        <v/>
      </c>
      <c r="AR406" s="240"/>
      <c r="AS406" s="240"/>
      <c r="AT406" s="241"/>
    </row>
    <row r="407" spans="1:46" ht="17.25" customHeight="1">
      <c r="A407" s="138">
        <v>393</v>
      </c>
      <c r="B407" s="136"/>
      <c r="C407" s="120"/>
      <c r="D407" s="119"/>
      <c r="E407" s="137"/>
      <c r="F407" s="120"/>
      <c r="G407" s="113"/>
      <c r="H407" s="113"/>
      <c r="I407" s="113"/>
      <c r="J407" s="113"/>
      <c r="K407" s="113"/>
      <c r="L407" s="113"/>
      <c r="M407" s="235"/>
      <c r="N407" s="235"/>
      <c r="O407" s="236"/>
      <c r="P407" s="114" t="str">
        <f t="shared" si="13"/>
        <v/>
      </c>
      <c r="Q407" s="27"/>
      <c r="AH407" s="29"/>
      <c r="AI407" s="29"/>
      <c r="AQ407" s="239" t="str">
        <f t="shared" si="14"/>
        <v/>
      </c>
      <c r="AR407" s="240"/>
      <c r="AS407" s="240"/>
      <c r="AT407" s="241"/>
    </row>
    <row r="408" spans="1:46" ht="17.25" customHeight="1">
      <c r="A408" s="138">
        <v>394</v>
      </c>
      <c r="B408" s="136"/>
      <c r="C408" s="120"/>
      <c r="D408" s="119"/>
      <c r="E408" s="137"/>
      <c r="F408" s="120"/>
      <c r="G408" s="113"/>
      <c r="H408" s="113"/>
      <c r="I408" s="113"/>
      <c r="J408" s="113"/>
      <c r="K408" s="113"/>
      <c r="L408" s="113"/>
      <c r="M408" s="235"/>
      <c r="N408" s="235"/>
      <c r="O408" s="236"/>
      <c r="P408" s="114" t="str">
        <f t="shared" si="13"/>
        <v/>
      </c>
      <c r="Q408" s="27"/>
      <c r="AH408" s="29"/>
      <c r="AI408" s="29"/>
      <c r="AQ408" s="239" t="str">
        <f t="shared" si="14"/>
        <v/>
      </c>
      <c r="AR408" s="240"/>
      <c r="AS408" s="240"/>
      <c r="AT408" s="241"/>
    </row>
    <row r="409" spans="1:46" ht="17.25" customHeight="1">
      <c r="A409" s="138">
        <v>395</v>
      </c>
      <c r="B409" s="136"/>
      <c r="C409" s="120"/>
      <c r="D409" s="119"/>
      <c r="E409" s="137"/>
      <c r="F409" s="120"/>
      <c r="G409" s="113"/>
      <c r="H409" s="113"/>
      <c r="I409" s="113"/>
      <c r="J409" s="113"/>
      <c r="K409" s="113"/>
      <c r="L409" s="113"/>
      <c r="M409" s="235"/>
      <c r="N409" s="235"/>
      <c r="O409" s="236"/>
      <c r="P409" s="114" t="str">
        <f t="shared" si="13"/>
        <v/>
      </c>
      <c r="Q409" s="27"/>
      <c r="AH409" s="29"/>
      <c r="AI409" s="29"/>
      <c r="AQ409" s="239" t="str">
        <f t="shared" si="14"/>
        <v/>
      </c>
      <c r="AR409" s="240"/>
      <c r="AS409" s="240"/>
      <c r="AT409" s="241"/>
    </row>
    <row r="410" spans="1:46" ht="17.25" customHeight="1">
      <c r="A410" s="138">
        <v>396</v>
      </c>
      <c r="B410" s="136"/>
      <c r="C410" s="120"/>
      <c r="D410" s="119"/>
      <c r="E410" s="137"/>
      <c r="F410" s="120"/>
      <c r="G410" s="113"/>
      <c r="H410" s="113"/>
      <c r="I410" s="113"/>
      <c r="J410" s="113"/>
      <c r="K410" s="113"/>
      <c r="L410" s="113"/>
      <c r="M410" s="235"/>
      <c r="N410" s="235"/>
      <c r="O410" s="236"/>
      <c r="P410" s="114" t="str">
        <f t="shared" si="13"/>
        <v/>
      </c>
      <c r="Q410" s="27"/>
      <c r="AH410" s="29"/>
      <c r="AI410" s="29"/>
      <c r="AQ410" s="239" t="str">
        <f t="shared" si="14"/>
        <v/>
      </c>
      <c r="AR410" s="240"/>
      <c r="AS410" s="240"/>
      <c r="AT410" s="241"/>
    </row>
    <row r="411" spans="1:46" ht="17.25" customHeight="1">
      <c r="A411" s="138">
        <v>397</v>
      </c>
      <c r="B411" s="136"/>
      <c r="C411" s="120"/>
      <c r="D411" s="119"/>
      <c r="E411" s="137"/>
      <c r="F411" s="120"/>
      <c r="G411" s="113"/>
      <c r="H411" s="113"/>
      <c r="I411" s="113"/>
      <c r="J411" s="113"/>
      <c r="K411" s="113"/>
      <c r="L411" s="113"/>
      <c r="M411" s="235"/>
      <c r="N411" s="235"/>
      <c r="O411" s="236"/>
      <c r="P411" s="114" t="str">
        <f t="shared" si="13"/>
        <v/>
      </c>
      <c r="Q411" s="27"/>
      <c r="AH411" s="29"/>
      <c r="AI411" s="29"/>
      <c r="AQ411" s="239" t="str">
        <f t="shared" si="14"/>
        <v/>
      </c>
      <c r="AR411" s="240"/>
      <c r="AS411" s="240"/>
      <c r="AT411" s="241"/>
    </row>
    <row r="412" spans="1:46" ht="17.25" customHeight="1">
      <c r="A412" s="138">
        <v>398</v>
      </c>
      <c r="B412" s="136"/>
      <c r="C412" s="120"/>
      <c r="D412" s="119"/>
      <c r="E412" s="137"/>
      <c r="F412" s="120"/>
      <c r="G412" s="113"/>
      <c r="H412" s="113"/>
      <c r="I412" s="113"/>
      <c r="J412" s="113"/>
      <c r="K412" s="113"/>
      <c r="L412" s="113"/>
      <c r="M412" s="235"/>
      <c r="N412" s="235"/>
      <c r="O412" s="236"/>
      <c r="P412" s="114" t="str">
        <f t="shared" si="13"/>
        <v/>
      </c>
      <c r="Q412" s="27"/>
      <c r="AH412" s="29"/>
      <c r="AI412" s="29"/>
      <c r="AQ412" s="239" t="str">
        <f t="shared" si="14"/>
        <v/>
      </c>
      <c r="AR412" s="240"/>
      <c r="AS412" s="240"/>
      <c r="AT412" s="241"/>
    </row>
    <row r="413" spans="1:46" ht="17.25" customHeight="1">
      <c r="A413" s="138">
        <v>399</v>
      </c>
      <c r="B413" s="136"/>
      <c r="C413" s="120"/>
      <c r="D413" s="119"/>
      <c r="E413" s="137"/>
      <c r="F413" s="120"/>
      <c r="G413" s="113"/>
      <c r="H413" s="113"/>
      <c r="I413" s="113"/>
      <c r="J413" s="113"/>
      <c r="K413" s="113"/>
      <c r="L413" s="113"/>
      <c r="M413" s="235"/>
      <c r="N413" s="235"/>
      <c r="O413" s="236"/>
      <c r="P413" s="114" t="str">
        <f t="shared" si="13"/>
        <v/>
      </c>
      <c r="Q413" s="27"/>
      <c r="AH413" s="29"/>
      <c r="AI413" s="29"/>
      <c r="AQ413" s="239" t="str">
        <f t="shared" si="14"/>
        <v/>
      </c>
      <c r="AR413" s="240"/>
      <c r="AS413" s="240"/>
      <c r="AT413" s="241"/>
    </row>
    <row r="414" spans="1:46" ht="17.25" customHeight="1">
      <c r="A414" s="138">
        <v>400</v>
      </c>
      <c r="B414" s="136"/>
      <c r="C414" s="120"/>
      <c r="D414" s="119"/>
      <c r="E414" s="137"/>
      <c r="F414" s="120"/>
      <c r="G414" s="113"/>
      <c r="H414" s="113"/>
      <c r="I414" s="113"/>
      <c r="J414" s="113"/>
      <c r="K414" s="113"/>
      <c r="L414" s="113"/>
      <c r="M414" s="235"/>
      <c r="N414" s="235"/>
      <c r="O414" s="236"/>
      <c r="P414" s="114" t="str">
        <f t="shared" si="13"/>
        <v/>
      </c>
      <c r="Q414" s="27"/>
      <c r="AH414" s="29"/>
      <c r="AI414" s="29"/>
      <c r="AQ414" s="239" t="str">
        <f t="shared" si="14"/>
        <v/>
      </c>
      <c r="AR414" s="240"/>
      <c r="AS414" s="240"/>
      <c r="AT414" s="241"/>
    </row>
    <row r="415" spans="1:46" ht="17.25" customHeight="1">
      <c r="Q415" s="27"/>
      <c r="AH415" s="29"/>
      <c r="AI415" s="29"/>
      <c r="AQ415" s="239" t="e">
        <f>#REF!&amp;#REF!&amp;#REF!</f>
        <v>#REF!</v>
      </c>
      <c r="AR415" s="240"/>
      <c r="AS415" s="240"/>
      <c r="AT415" s="241"/>
    </row>
    <row r="416" spans="1:46" ht="17.25" customHeight="1">
      <c r="Q416" s="27"/>
      <c r="AH416" s="29"/>
      <c r="AI416" s="29"/>
      <c r="AQ416" s="239" t="e">
        <f>#REF!&amp;#REF!&amp;#REF!</f>
        <v>#REF!</v>
      </c>
      <c r="AR416" s="240"/>
      <c r="AS416" s="240"/>
      <c r="AT416" s="241"/>
    </row>
    <row r="417" spans="17:46" ht="17.25" customHeight="1">
      <c r="Q417" s="27"/>
      <c r="AH417" s="29"/>
      <c r="AI417" s="29"/>
      <c r="AQ417" s="239" t="e">
        <f>#REF!&amp;#REF!&amp;#REF!</f>
        <v>#REF!</v>
      </c>
      <c r="AR417" s="240"/>
      <c r="AS417" s="240"/>
      <c r="AT417" s="241"/>
    </row>
    <row r="418" spans="17:46" ht="17.25" customHeight="1">
      <c r="Q418" s="27"/>
      <c r="AH418" s="29"/>
      <c r="AI418" s="29"/>
      <c r="AQ418" s="239" t="e">
        <f>#REF!&amp;#REF!&amp;#REF!</f>
        <v>#REF!</v>
      </c>
      <c r="AR418" s="240"/>
      <c r="AS418" s="240"/>
      <c r="AT418" s="241"/>
    </row>
    <row r="419" spans="17:46" ht="17.25" customHeight="1">
      <c r="Q419" s="27"/>
      <c r="AH419" s="29"/>
      <c r="AI419" s="29"/>
      <c r="AQ419" s="239" t="e">
        <f>#REF!&amp;#REF!&amp;#REF!</f>
        <v>#REF!</v>
      </c>
      <c r="AR419" s="240"/>
      <c r="AS419" s="240"/>
      <c r="AT419" s="241"/>
    </row>
    <row r="420" spans="17:46" ht="17.25" customHeight="1">
      <c r="Q420" s="27"/>
      <c r="AH420" s="29"/>
      <c r="AI420" s="29"/>
      <c r="AQ420" s="239" t="e">
        <f>#REF!&amp;#REF!&amp;#REF!</f>
        <v>#REF!</v>
      </c>
      <c r="AR420" s="240"/>
      <c r="AS420" s="240"/>
      <c r="AT420" s="241"/>
    </row>
    <row r="421" spans="17:46" ht="17.25" customHeight="1">
      <c r="Q421" s="27"/>
      <c r="AH421" s="29"/>
      <c r="AI421" s="29"/>
      <c r="AQ421" s="239" t="e">
        <f>#REF!&amp;#REF!&amp;#REF!</f>
        <v>#REF!</v>
      </c>
      <c r="AR421" s="240"/>
      <c r="AS421" s="240"/>
      <c r="AT421" s="241"/>
    </row>
    <row r="422" spans="17:46" ht="17.25" customHeight="1">
      <c r="Q422" s="27"/>
      <c r="AH422" s="29"/>
      <c r="AI422" s="29"/>
      <c r="AQ422" s="239" t="e">
        <f>#REF!&amp;#REF!&amp;#REF!</f>
        <v>#REF!</v>
      </c>
      <c r="AR422" s="240"/>
      <c r="AS422" s="240"/>
      <c r="AT422" s="241"/>
    </row>
    <row r="423" spans="17:46" ht="17.25" customHeight="1">
      <c r="Q423" s="27"/>
      <c r="AH423" s="29"/>
      <c r="AI423" s="29"/>
      <c r="AQ423" s="239" t="e">
        <f>#REF!&amp;#REF!&amp;#REF!</f>
        <v>#REF!</v>
      </c>
      <c r="AR423" s="240"/>
      <c r="AS423" s="240"/>
      <c r="AT423" s="241"/>
    </row>
    <row r="424" spans="17:46" ht="17.25" customHeight="1">
      <c r="Q424" s="27"/>
      <c r="AH424" s="29"/>
      <c r="AI424" s="29"/>
      <c r="AQ424" s="239" t="e">
        <f>#REF!&amp;#REF!&amp;#REF!</f>
        <v>#REF!</v>
      </c>
      <c r="AR424" s="240"/>
      <c r="AS424" s="240"/>
      <c r="AT424" s="241"/>
    </row>
    <row r="425" spans="17:46" ht="17.25" customHeight="1">
      <c r="Q425" s="27"/>
      <c r="AH425" s="29"/>
      <c r="AI425" s="29"/>
      <c r="AQ425" s="239" t="e">
        <f>#REF!&amp;#REF!&amp;#REF!</f>
        <v>#REF!</v>
      </c>
      <c r="AR425" s="240"/>
      <c r="AS425" s="240"/>
      <c r="AT425" s="241"/>
    </row>
    <row r="426" spans="17:46" ht="17.25" customHeight="1">
      <c r="Q426" s="27"/>
      <c r="AH426" s="29"/>
      <c r="AI426" s="29"/>
      <c r="AQ426" s="239" t="e">
        <f>#REF!&amp;#REF!&amp;#REF!</f>
        <v>#REF!</v>
      </c>
      <c r="AR426" s="240"/>
      <c r="AS426" s="240"/>
      <c r="AT426" s="241"/>
    </row>
    <row r="427" spans="17:46" ht="17.25" customHeight="1">
      <c r="Q427" s="27"/>
      <c r="AH427" s="29"/>
      <c r="AI427" s="29"/>
      <c r="AQ427" s="239" t="e">
        <f>#REF!&amp;#REF!&amp;#REF!</f>
        <v>#REF!</v>
      </c>
      <c r="AR427" s="240"/>
      <c r="AS427" s="240"/>
      <c r="AT427" s="241"/>
    </row>
    <row r="428" spans="17:46" ht="17.25" customHeight="1">
      <c r="Q428" s="27"/>
      <c r="AH428" s="29"/>
      <c r="AI428" s="29"/>
      <c r="AQ428" s="239" t="e">
        <f>#REF!&amp;#REF!&amp;#REF!</f>
        <v>#REF!</v>
      </c>
      <c r="AR428" s="240"/>
      <c r="AS428" s="240"/>
      <c r="AT428" s="241"/>
    </row>
    <row r="429" spans="17:46" ht="17.25" customHeight="1">
      <c r="Q429" s="27"/>
      <c r="AH429" s="29"/>
      <c r="AI429" s="29"/>
      <c r="AQ429" s="239" t="e">
        <f>#REF!&amp;#REF!&amp;#REF!</f>
        <v>#REF!</v>
      </c>
      <c r="AR429" s="240"/>
      <c r="AS429" s="240"/>
      <c r="AT429" s="241"/>
    </row>
    <row r="430" spans="17:46" ht="17.25" customHeight="1">
      <c r="Q430" s="27"/>
      <c r="AH430" s="29"/>
      <c r="AI430" s="29"/>
      <c r="AQ430" s="239" t="e">
        <f>#REF!&amp;#REF!&amp;#REF!</f>
        <v>#REF!</v>
      </c>
      <c r="AR430" s="240"/>
      <c r="AS430" s="240"/>
      <c r="AT430" s="241"/>
    </row>
    <row r="431" spans="17:46" ht="17.25" customHeight="1">
      <c r="Q431" s="27"/>
      <c r="AH431" s="29"/>
      <c r="AI431" s="29"/>
      <c r="AQ431" s="239" t="e">
        <f>#REF!&amp;#REF!&amp;#REF!</f>
        <v>#REF!</v>
      </c>
      <c r="AR431" s="240"/>
      <c r="AS431" s="240"/>
      <c r="AT431" s="241"/>
    </row>
    <row r="432" spans="17:46" ht="17.25" customHeight="1">
      <c r="Q432" s="27"/>
      <c r="AH432" s="29"/>
      <c r="AI432" s="29"/>
      <c r="AQ432" s="239" t="e">
        <f>#REF!&amp;#REF!&amp;#REF!</f>
        <v>#REF!</v>
      </c>
      <c r="AR432" s="240"/>
      <c r="AS432" s="240"/>
      <c r="AT432" s="241"/>
    </row>
    <row r="433" spans="17:46" ht="17.25" customHeight="1">
      <c r="Q433" s="27"/>
      <c r="AH433" s="29"/>
      <c r="AI433" s="29"/>
      <c r="AQ433" s="239" t="e">
        <f>#REF!&amp;#REF!&amp;#REF!</f>
        <v>#REF!</v>
      </c>
      <c r="AR433" s="240"/>
      <c r="AS433" s="240"/>
      <c r="AT433" s="241"/>
    </row>
    <row r="434" spans="17:46" ht="17.25" customHeight="1">
      <c r="Q434" s="27"/>
      <c r="AH434" s="29"/>
      <c r="AI434" s="29"/>
      <c r="AQ434" s="239" t="e">
        <f>#REF!&amp;#REF!&amp;#REF!</f>
        <v>#REF!</v>
      </c>
      <c r="AR434" s="240"/>
      <c r="AS434" s="240"/>
      <c r="AT434" s="241"/>
    </row>
    <row r="435" spans="17:46" ht="17.25" customHeight="1">
      <c r="Q435" s="27"/>
      <c r="AH435" s="29"/>
      <c r="AI435" s="29"/>
      <c r="AQ435" s="239" t="e">
        <f>#REF!&amp;#REF!&amp;#REF!</f>
        <v>#REF!</v>
      </c>
      <c r="AR435" s="240"/>
      <c r="AS435" s="240"/>
      <c r="AT435" s="241"/>
    </row>
    <row r="436" spans="17:46" ht="17.25" customHeight="1">
      <c r="Q436" s="27"/>
      <c r="AH436" s="29"/>
      <c r="AI436" s="29"/>
      <c r="AQ436" s="239" t="e">
        <f>#REF!&amp;#REF!&amp;#REF!</f>
        <v>#REF!</v>
      </c>
      <c r="AR436" s="240"/>
      <c r="AS436" s="240"/>
      <c r="AT436" s="241"/>
    </row>
    <row r="437" spans="17:46" ht="17.25" customHeight="1">
      <c r="Q437" s="27"/>
      <c r="AH437" s="29"/>
      <c r="AI437" s="29"/>
      <c r="AQ437" s="239" t="e">
        <f>#REF!&amp;#REF!&amp;#REF!</f>
        <v>#REF!</v>
      </c>
      <c r="AR437" s="240"/>
      <c r="AS437" s="240"/>
      <c r="AT437" s="241"/>
    </row>
    <row r="438" spans="17:46" ht="17.25" customHeight="1">
      <c r="Q438" s="27"/>
      <c r="AH438" s="29"/>
      <c r="AI438" s="29"/>
      <c r="AQ438" s="239" t="e">
        <f>#REF!&amp;#REF!&amp;#REF!</f>
        <v>#REF!</v>
      </c>
      <c r="AR438" s="240"/>
      <c r="AS438" s="240"/>
      <c r="AT438" s="241"/>
    </row>
    <row r="439" spans="17:46" ht="17.25" customHeight="1">
      <c r="Q439" s="27"/>
      <c r="AH439" s="29"/>
      <c r="AI439" s="29"/>
      <c r="AQ439" s="239" t="e">
        <f>#REF!&amp;#REF!&amp;#REF!</f>
        <v>#REF!</v>
      </c>
      <c r="AR439" s="240"/>
      <c r="AS439" s="240"/>
      <c r="AT439" s="241"/>
    </row>
    <row r="440" spans="17:46" ht="17.25" customHeight="1">
      <c r="Q440" s="27"/>
      <c r="AH440" s="29"/>
      <c r="AI440" s="29"/>
      <c r="AQ440" s="239" t="e">
        <f>#REF!&amp;#REF!&amp;#REF!</f>
        <v>#REF!</v>
      </c>
      <c r="AR440" s="240"/>
      <c r="AS440" s="240"/>
      <c r="AT440" s="241"/>
    </row>
    <row r="441" spans="17:46" ht="17.25" customHeight="1">
      <c r="Q441" s="27"/>
      <c r="AH441" s="29"/>
      <c r="AI441" s="29"/>
      <c r="AQ441" s="239" t="e">
        <f>#REF!&amp;#REF!&amp;#REF!</f>
        <v>#REF!</v>
      </c>
      <c r="AR441" s="240"/>
      <c r="AS441" s="240"/>
      <c r="AT441" s="241"/>
    </row>
    <row r="442" spans="17:46" ht="17.25" customHeight="1">
      <c r="Q442" s="27"/>
      <c r="AH442" s="29"/>
      <c r="AI442" s="29"/>
      <c r="AQ442" s="239" t="e">
        <f>#REF!&amp;#REF!&amp;#REF!</f>
        <v>#REF!</v>
      </c>
      <c r="AR442" s="240"/>
      <c r="AS442" s="240"/>
      <c r="AT442" s="241"/>
    </row>
    <row r="443" spans="17:46" ht="17.25" customHeight="1">
      <c r="Q443" s="27"/>
      <c r="AH443" s="29"/>
      <c r="AI443" s="29"/>
      <c r="AQ443" s="239" t="e">
        <f>#REF!&amp;#REF!&amp;#REF!</f>
        <v>#REF!</v>
      </c>
      <c r="AR443" s="240"/>
      <c r="AS443" s="240"/>
      <c r="AT443" s="241"/>
    </row>
    <row r="444" spans="17:46" ht="17.25" customHeight="1">
      <c r="Q444" s="27"/>
      <c r="AH444" s="29"/>
      <c r="AI444" s="29"/>
      <c r="AQ444" s="239" t="e">
        <f>#REF!&amp;#REF!&amp;#REF!</f>
        <v>#REF!</v>
      </c>
      <c r="AR444" s="240"/>
      <c r="AS444" s="240"/>
      <c r="AT444" s="241"/>
    </row>
    <row r="445" spans="17:46" ht="17.25" customHeight="1">
      <c r="Q445" s="27"/>
      <c r="AH445" s="29"/>
      <c r="AI445" s="29"/>
      <c r="AQ445" s="239" t="e">
        <f>#REF!&amp;#REF!&amp;#REF!</f>
        <v>#REF!</v>
      </c>
      <c r="AR445" s="240"/>
      <c r="AS445" s="240"/>
      <c r="AT445" s="241"/>
    </row>
    <row r="446" spans="17:46" ht="17.25" customHeight="1">
      <c r="Q446" s="27"/>
      <c r="AH446" s="29"/>
      <c r="AI446" s="29"/>
      <c r="AQ446" s="239" t="e">
        <f>#REF!&amp;#REF!&amp;#REF!</f>
        <v>#REF!</v>
      </c>
      <c r="AR446" s="240"/>
      <c r="AS446" s="240"/>
      <c r="AT446" s="241"/>
    </row>
    <row r="447" spans="17:46" ht="17.25" customHeight="1">
      <c r="Q447" s="27"/>
      <c r="AH447" s="29"/>
      <c r="AI447" s="29"/>
      <c r="AQ447" s="239" t="e">
        <f>#REF!&amp;#REF!&amp;#REF!</f>
        <v>#REF!</v>
      </c>
      <c r="AR447" s="240"/>
      <c r="AS447" s="240"/>
      <c r="AT447" s="241"/>
    </row>
    <row r="448" spans="17:46" ht="17.25" customHeight="1">
      <c r="Q448" s="27"/>
      <c r="AH448" s="29"/>
      <c r="AI448" s="29"/>
      <c r="AQ448" s="239" t="e">
        <f>#REF!&amp;#REF!&amp;#REF!</f>
        <v>#REF!</v>
      </c>
      <c r="AR448" s="240"/>
      <c r="AS448" s="240"/>
      <c r="AT448" s="241"/>
    </row>
    <row r="449" spans="17:46" ht="17.25" customHeight="1">
      <c r="Q449" s="27"/>
      <c r="AH449" s="29"/>
      <c r="AI449" s="29"/>
      <c r="AQ449" s="239" t="e">
        <f>#REF!&amp;#REF!&amp;#REF!</f>
        <v>#REF!</v>
      </c>
      <c r="AR449" s="240"/>
      <c r="AS449" s="240"/>
      <c r="AT449" s="241"/>
    </row>
    <row r="450" spans="17:46" ht="17.25" customHeight="1">
      <c r="Q450" s="27"/>
      <c r="AH450" s="29"/>
      <c r="AI450" s="29"/>
      <c r="AQ450" s="239" t="e">
        <f>#REF!&amp;#REF!&amp;#REF!</f>
        <v>#REF!</v>
      </c>
      <c r="AR450" s="240"/>
      <c r="AS450" s="240"/>
      <c r="AT450" s="241"/>
    </row>
    <row r="451" spans="17:46" ht="17.25" customHeight="1">
      <c r="Q451" s="27"/>
      <c r="AH451" s="29"/>
      <c r="AI451" s="29"/>
      <c r="AQ451" s="239" t="e">
        <f>#REF!&amp;#REF!&amp;#REF!</f>
        <v>#REF!</v>
      </c>
      <c r="AR451" s="240"/>
      <c r="AS451" s="240"/>
      <c r="AT451" s="241"/>
    </row>
    <row r="452" spans="17:46" ht="17.25" customHeight="1">
      <c r="Q452" s="27"/>
      <c r="AH452" s="29"/>
      <c r="AI452" s="29"/>
      <c r="AQ452" s="239" t="e">
        <f>#REF!&amp;#REF!&amp;#REF!</f>
        <v>#REF!</v>
      </c>
      <c r="AR452" s="240"/>
      <c r="AS452" s="240"/>
      <c r="AT452" s="241"/>
    </row>
    <row r="453" spans="17:46" ht="17.25" customHeight="1">
      <c r="Q453" s="27"/>
      <c r="AH453" s="29"/>
      <c r="AI453" s="29"/>
      <c r="AQ453" s="239" t="e">
        <f>#REF!&amp;#REF!&amp;#REF!</f>
        <v>#REF!</v>
      </c>
      <c r="AR453" s="240"/>
      <c r="AS453" s="240"/>
      <c r="AT453" s="241"/>
    </row>
    <row r="454" spans="17:46" ht="17.25" customHeight="1">
      <c r="Q454" s="27"/>
      <c r="AH454" s="29"/>
      <c r="AI454" s="29"/>
      <c r="AQ454" s="239" t="e">
        <f>#REF!&amp;#REF!&amp;#REF!</f>
        <v>#REF!</v>
      </c>
      <c r="AR454" s="240"/>
      <c r="AS454" s="240"/>
      <c r="AT454" s="241"/>
    </row>
  </sheetData>
  <mergeCells count="961">
    <mergeCell ref="AQ451:AT451"/>
    <mergeCell ref="AQ452:AT452"/>
    <mergeCell ref="AQ453:AT453"/>
    <mergeCell ref="AQ454:AT454"/>
    <mergeCell ref="AQ445:AT445"/>
    <mergeCell ref="AQ446:AT446"/>
    <mergeCell ref="AQ447:AT447"/>
    <mergeCell ref="AQ448:AT448"/>
    <mergeCell ref="AQ449:AT449"/>
    <mergeCell ref="AQ450:AT450"/>
    <mergeCell ref="AQ439:AT439"/>
    <mergeCell ref="AQ440:AT440"/>
    <mergeCell ref="AQ441:AT441"/>
    <mergeCell ref="AQ442:AT442"/>
    <mergeCell ref="AQ443:AT443"/>
    <mergeCell ref="AQ444:AT444"/>
    <mergeCell ref="AQ433:AT433"/>
    <mergeCell ref="AQ434:AT434"/>
    <mergeCell ref="AQ435:AT435"/>
    <mergeCell ref="AQ436:AT436"/>
    <mergeCell ref="AQ437:AT437"/>
    <mergeCell ref="AQ438:AT438"/>
    <mergeCell ref="AQ427:AT427"/>
    <mergeCell ref="AQ428:AT428"/>
    <mergeCell ref="AQ429:AT429"/>
    <mergeCell ref="AQ430:AT430"/>
    <mergeCell ref="AQ431:AT431"/>
    <mergeCell ref="AQ432:AT432"/>
    <mergeCell ref="AQ421:AT421"/>
    <mergeCell ref="AQ422:AT422"/>
    <mergeCell ref="AQ423:AT423"/>
    <mergeCell ref="AQ424:AT424"/>
    <mergeCell ref="AQ425:AT425"/>
    <mergeCell ref="AQ426:AT426"/>
    <mergeCell ref="AQ415:AT415"/>
    <mergeCell ref="AQ416:AT416"/>
    <mergeCell ref="AQ417:AT417"/>
    <mergeCell ref="AQ418:AT418"/>
    <mergeCell ref="AQ419:AT419"/>
    <mergeCell ref="AQ420:AT420"/>
    <mergeCell ref="M412:O412"/>
    <mergeCell ref="AQ412:AT412"/>
    <mergeCell ref="M413:O413"/>
    <mergeCell ref="AQ413:AT413"/>
    <mergeCell ref="M414:O414"/>
    <mergeCell ref="AQ414:AT414"/>
    <mergeCell ref="M409:O409"/>
    <mergeCell ref="AQ409:AT409"/>
    <mergeCell ref="M410:O410"/>
    <mergeCell ref="AQ410:AT410"/>
    <mergeCell ref="M411:O411"/>
    <mergeCell ref="AQ411:AT411"/>
    <mergeCell ref="M406:O406"/>
    <mergeCell ref="AQ406:AT406"/>
    <mergeCell ref="M407:O407"/>
    <mergeCell ref="AQ407:AT407"/>
    <mergeCell ref="M408:O408"/>
    <mergeCell ref="AQ408:AT408"/>
    <mergeCell ref="M403:O403"/>
    <mergeCell ref="AQ403:AT403"/>
    <mergeCell ref="M404:O404"/>
    <mergeCell ref="AQ404:AT404"/>
    <mergeCell ref="M405:O405"/>
    <mergeCell ref="AQ405:AT405"/>
    <mergeCell ref="M400:O400"/>
    <mergeCell ref="AQ400:AT400"/>
    <mergeCell ref="M401:O401"/>
    <mergeCell ref="AQ401:AT401"/>
    <mergeCell ref="M402:O402"/>
    <mergeCell ref="AQ402:AT402"/>
    <mergeCell ref="M397:O397"/>
    <mergeCell ref="AQ397:AT397"/>
    <mergeCell ref="M398:O398"/>
    <mergeCell ref="AQ398:AT398"/>
    <mergeCell ref="M399:O399"/>
    <mergeCell ref="AQ399:AT399"/>
    <mergeCell ref="M394:O394"/>
    <mergeCell ref="AQ394:AT394"/>
    <mergeCell ref="M395:O395"/>
    <mergeCell ref="AQ395:AT395"/>
    <mergeCell ref="M396:O396"/>
    <mergeCell ref="AQ396:AT396"/>
    <mergeCell ref="M391:O391"/>
    <mergeCell ref="AQ391:AT391"/>
    <mergeCell ref="M392:O392"/>
    <mergeCell ref="AQ392:AT392"/>
    <mergeCell ref="M393:O393"/>
    <mergeCell ref="AQ393:AT393"/>
    <mergeCell ref="M388:O388"/>
    <mergeCell ref="AQ388:AT388"/>
    <mergeCell ref="M389:O389"/>
    <mergeCell ref="AQ389:AT389"/>
    <mergeCell ref="M390:O390"/>
    <mergeCell ref="AQ390:AT390"/>
    <mergeCell ref="M385:O385"/>
    <mergeCell ref="AQ385:AT385"/>
    <mergeCell ref="M386:O386"/>
    <mergeCell ref="AQ386:AT386"/>
    <mergeCell ref="M387:O387"/>
    <mergeCell ref="AQ387:AT387"/>
    <mergeCell ref="M382:O382"/>
    <mergeCell ref="AQ382:AT382"/>
    <mergeCell ref="M383:O383"/>
    <mergeCell ref="AQ383:AT383"/>
    <mergeCell ref="M384:O384"/>
    <mergeCell ref="AQ384:AT384"/>
    <mergeCell ref="M379:O379"/>
    <mergeCell ref="AQ379:AT379"/>
    <mergeCell ref="M380:O380"/>
    <mergeCell ref="AQ380:AT380"/>
    <mergeCell ref="M381:O381"/>
    <mergeCell ref="AQ381:AT381"/>
    <mergeCell ref="M376:O376"/>
    <mergeCell ref="AQ376:AT376"/>
    <mergeCell ref="M377:O377"/>
    <mergeCell ref="AQ377:AT377"/>
    <mergeCell ref="M378:O378"/>
    <mergeCell ref="AQ378:AT378"/>
    <mergeCell ref="M373:O373"/>
    <mergeCell ref="AQ373:AT373"/>
    <mergeCell ref="M374:O374"/>
    <mergeCell ref="AQ374:AT374"/>
    <mergeCell ref="M375:O375"/>
    <mergeCell ref="AQ375:AT375"/>
    <mergeCell ref="M370:O370"/>
    <mergeCell ref="AQ370:AT370"/>
    <mergeCell ref="M371:O371"/>
    <mergeCell ref="AQ371:AT371"/>
    <mergeCell ref="M372:O372"/>
    <mergeCell ref="AQ372:AT372"/>
    <mergeCell ref="M367:O367"/>
    <mergeCell ref="AQ367:AT367"/>
    <mergeCell ref="M368:O368"/>
    <mergeCell ref="AQ368:AT368"/>
    <mergeCell ref="M369:O369"/>
    <mergeCell ref="AQ369:AT369"/>
    <mergeCell ref="M364:O364"/>
    <mergeCell ref="AQ364:AT364"/>
    <mergeCell ref="M365:O365"/>
    <mergeCell ref="AQ365:AT365"/>
    <mergeCell ref="M366:O366"/>
    <mergeCell ref="AQ366:AT366"/>
    <mergeCell ref="M361:O361"/>
    <mergeCell ref="AQ361:AT361"/>
    <mergeCell ref="M362:O362"/>
    <mergeCell ref="AQ362:AT362"/>
    <mergeCell ref="M363:O363"/>
    <mergeCell ref="AQ363:AT363"/>
    <mergeCell ref="M358:O358"/>
    <mergeCell ref="AQ358:AT358"/>
    <mergeCell ref="M359:O359"/>
    <mergeCell ref="AQ359:AT359"/>
    <mergeCell ref="M360:O360"/>
    <mergeCell ref="AQ360:AT360"/>
    <mergeCell ref="M355:O355"/>
    <mergeCell ref="AQ355:AT355"/>
    <mergeCell ref="M356:O356"/>
    <mergeCell ref="AQ356:AT356"/>
    <mergeCell ref="M357:O357"/>
    <mergeCell ref="AQ357:AT357"/>
    <mergeCell ref="M352:O352"/>
    <mergeCell ref="AQ352:AT352"/>
    <mergeCell ref="M353:O353"/>
    <mergeCell ref="AQ353:AT353"/>
    <mergeCell ref="M354:O354"/>
    <mergeCell ref="AQ354:AT354"/>
    <mergeCell ref="M349:O349"/>
    <mergeCell ref="AQ349:AT349"/>
    <mergeCell ref="M350:O350"/>
    <mergeCell ref="AQ350:AT350"/>
    <mergeCell ref="M351:O351"/>
    <mergeCell ref="AQ351:AT351"/>
    <mergeCell ref="M346:O346"/>
    <mergeCell ref="AQ346:AT346"/>
    <mergeCell ref="M347:O347"/>
    <mergeCell ref="AQ347:AT347"/>
    <mergeCell ref="M348:O348"/>
    <mergeCell ref="AQ348:AT348"/>
    <mergeCell ref="M343:O343"/>
    <mergeCell ref="AQ343:AT343"/>
    <mergeCell ref="M344:O344"/>
    <mergeCell ref="AQ344:AT344"/>
    <mergeCell ref="M345:O345"/>
    <mergeCell ref="AQ345:AT345"/>
    <mergeCell ref="M340:O340"/>
    <mergeCell ref="AQ340:AT340"/>
    <mergeCell ref="M341:O341"/>
    <mergeCell ref="AQ341:AT341"/>
    <mergeCell ref="M342:O342"/>
    <mergeCell ref="AQ342:AT342"/>
    <mergeCell ref="M337:O337"/>
    <mergeCell ref="AQ337:AT337"/>
    <mergeCell ref="M338:O338"/>
    <mergeCell ref="AQ338:AT338"/>
    <mergeCell ref="M339:O339"/>
    <mergeCell ref="AQ339:AT339"/>
    <mergeCell ref="M334:O334"/>
    <mergeCell ref="AQ334:AT334"/>
    <mergeCell ref="M335:O335"/>
    <mergeCell ref="AQ335:AT335"/>
    <mergeCell ref="M336:O336"/>
    <mergeCell ref="AQ336:AT336"/>
    <mergeCell ref="M331:O331"/>
    <mergeCell ref="AQ331:AT331"/>
    <mergeCell ref="M332:O332"/>
    <mergeCell ref="AQ332:AT332"/>
    <mergeCell ref="M333:O333"/>
    <mergeCell ref="AQ333:AT333"/>
    <mergeCell ref="M328:O328"/>
    <mergeCell ref="AQ328:AT328"/>
    <mergeCell ref="M329:O329"/>
    <mergeCell ref="AQ329:AT329"/>
    <mergeCell ref="M330:O330"/>
    <mergeCell ref="AQ330:AT330"/>
    <mergeCell ref="M325:O325"/>
    <mergeCell ref="AQ325:AT325"/>
    <mergeCell ref="M326:O326"/>
    <mergeCell ref="AQ326:AT326"/>
    <mergeCell ref="M327:O327"/>
    <mergeCell ref="AQ327:AT327"/>
    <mergeCell ref="M322:O322"/>
    <mergeCell ref="AQ322:AT322"/>
    <mergeCell ref="M323:O323"/>
    <mergeCell ref="AQ323:AT323"/>
    <mergeCell ref="M324:O324"/>
    <mergeCell ref="AQ324:AT324"/>
    <mergeCell ref="M319:O319"/>
    <mergeCell ref="AQ319:AT319"/>
    <mergeCell ref="M320:O320"/>
    <mergeCell ref="AQ320:AT320"/>
    <mergeCell ref="M321:O321"/>
    <mergeCell ref="AQ321:AT321"/>
    <mergeCell ref="M316:O316"/>
    <mergeCell ref="AQ316:AT316"/>
    <mergeCell ref="M317:O317"/>
    <mergeCell ref="AQ317:AT317"/>
    <mergeCell ref="M318:O318"/>
    <mergeCell ref="AQ318:AT318"/>
    <mergeCell ref="M313:O313"/>
    <mergeCell ref="AQ313:AT313"/>
    <mergeCell ref="M314:O314"/>
    <mergeCell ref="AQ314:AT314"/>
    <mergeCell ref="M315:O315"/>
    <mergeCell ref="AQ315:AT315"/>
    <mergeCell ref="M310:O310"/>
    <mergeCell ref="AQ310:AT310"/>
    <mergeCell ref="M311:O311"/>
    <mergeCell ref="AQ311:AT311"/>
    <mergeCell ref="M312:O312"/>
    <mergeCell ref="AQ312:AT312"/>
    <mergeCell ref="M307:O307"/>
    <mergeCell ref="AQ307:AT307"/>
    <mergeCell ref="M308:O308"/>
    <mergeCell ref="AQ308:AT308"/>
    <mergeCell ref="M309:O309"/>
    <mergeCell ref="AQ309:AT309"/>
    <mergeCell ref="M304:O304"/>
    <mergeCell ref="AQ304:AT304"/>
    <mergeCell ref="M305:O305"/>
    <mergeCell ref="AQ305:AT305"/>
    <mergeCell ref="M306:O306"/>
    <mergeCell ref="AQ306:AT306"/>
    <mergeCell ref="M301:O301"/>
    <mergeCell ref="AQ301:AT301"/>
    <mergeCell ref="M302:O302"/>
    <mergeCell ref="AQ302:AT302"/>
    <mergeCell ref="M303:O303"/>
    <mergeCell ref="AQ303:AT303"/>
    <mergeCell ref="M298:O298"/>
    <mergeCell ref="AQ298:AT298"/>
    <mergeCell ref="M299:O299"/>
    <mergeCell ref="AQ299:AT299"/>
    <mergeCell ref="M300:O300"/>
    <mergeCell ref="AQ300:AT300"/>
    <mergeCell ref="M295:O295"/>
    <mergeCell ref="AQ295:AT295"/>
    <mergeCell ref="M296:O296"/>
    <mergeCell ref="AQ296:AT296"/>
    <mergeCell ref="M297:O297"/>
    <mergeCell ref="AQ297:AT297"/>
    <mergeCell ref="M292:O292"/>
    <mergeCell ref="AQ292:AT292"/>
    <mergeCell ref="M293:O293"/>
    <mergeCell ref="AQ293:AT293"/>
    <mergeCell ref="M294:O294"/>
    <mergeCell ref="AQ294:AT294"/>
    <mergeCell ref="M289:O289"/>
    <mergeCell ref="AQ289:AT289"/>
    <mergeCell ref="M290:O290"/>
    <mergeCell ref="AQ290:AT290"/>
    <mergeCell ref="M291:O291"/>
    <mergeCell ref="AQ291:AT291"/>
    <mergeCell ref="M286:O286"/>
    <mergeCell ref="AQ286:AT286"/>
    <mergeCell ref="M287:O287"/>
    <mergeCell ref="AQ287:AT287"/>
    <mergeCell ref="M288:O288"/>
    <mergeCell ref="AQ288:AT288"/>
    <mergeCell ref="M283:O283"/>
    <mergeCell ref="AQ283:AT283"/>
    <mergeCell ref="M284:O284"/>
    <mergeCell ref="AQ284:AT284"/>
    <mergeCell ref="M285:O285"/>
    <mergeCell ref="AQ285:AT285"/>
    <mergeCell ref="M280:O280"/>
    <mergeCell ref="AQ280:AT280"/>
    <mergeCell ref="M281:O281"/>
    <mergeCell ref="AQ281:AT281"/>
    <mergeCell ref="M282:O282"/>
    <mergeCell ref="AQ282:AT282"/>
    <mergeCell ref="M277:O277"/>
    <mergeCell ref="AQ277:AT277"/>
    <mergeCell ref="M278:O278"/>
    <mergeCell ref="AQ278:AT278"/>
    <mergeCell ref="M279:O279"/>
    <mergeCell ref="AQ279:AT279"/>
    <mergeCell ref="M274:O274"/>
    <mergeCell ref="AQ274:AT274"/>
    <mergeCell ref="M275:O275"/>
    <mergeCell ref="AQ275:AT275"/>
    <mergeCell ref="M276:O276"/>
    <mergeCell ref="AQ276:AT276"/>
    <mergeCell ref="M271:O271"/>
    <mergeCell ref="AQ271:AT271"/>
    <mergeCell ref="M272:O272"/>
    <mergeCell ref="AQ272:AT272"/>
    <mergeCell ref="M273:O273"/>
    <mergeCell ref="AQ273:AT273"/>
    <mergeCell ref="M268:O268"/>
    <mergeCell ref="AQ268:AT268"/>
    <mergeCell ref="M269:O269"/>
    <mergeCell ref="AQ269:AT269"/>
    <mergeCell ref="M270:O270"/>
    <mergeCell ref="AQ270:AT270"/>
    <mergeCell ref="M265:O265"/>
    <mergeCell ref="AQ265:AT265"/>
    <mergeCell ref="M266:O266"/>
    <mergeCell ref="AQ266:AT266"/>
    <mergeCell ref="M267:O267"/>
    <mergeCell ref="AQ267:AT267"/>
    <mergeCell ref="M262:O262"/>
    <mergeCell ref="AQ262:AT262"/>
    <mergeCell ref="M263:O263"/>
    <mergeCell ref="AQ263:AT263"/>
    <mergeCell ref="M264:O264"/>
    <mergeCell ref="AQ264:AT264"/>
    <mergeCell ref="M259:O259"/>
    <mergeCell ref="AQ259:AT259"/>
    <mergeCell ref="M260:O260"/>
    <mergeCell ref="AQ260:AT260"/>
    <mergeCell ref="M261:O261"/>
    <mergeCell ref="AQ261:AT261"/>
    <mergeCell ref="M256:O256"/>
    <mergeCell ref="AQ256:AT256"/>
    <mergeCell ref="M257:O257"/>
    <mergeCell ref="AQ257:AT257"/>
    <mergeCell ref="M258:O258"/>
    <mergeCell ref="AQ258:AT258"/>
    <mergeCell ref="M253:O253"/>
    <mergeCell ref="AQ253:AT253"/>
    <mergeCell ref="M254:O254"/>
    <mergeCell ref="AQ254:AT254"/>
    <mergeCell ref="M255:O255"/>
    <mergeCell ref="AQ255:AT255"/>
    <mergeCell ref="M250:O250"/>
    <mergeCell ref="AQ250:AT250"/>
    <mergeCell ref="M251:O251"/>
    <mergeCell ref="AQ251:AT251"/>
    <mergeCell ref="M252:O252"/>
    <mergeCell ref="AQ252:AT252"/>
    <mergeCell ref="M247:O247"/>
    <mergeCell ref="AQ247:AT247"/>
    <mergeCell ref="M248:O248"/>
    <mergeCell ref="AQ248:AT248"/>
    <mergeCell ref="M249:O249"/>
    <mergeCell ref="AQ249:AT249"/>
    <mergeCell ref="M244:O244"/>
    <mergeCell ref="AQ244:AT244"/>
    <mergeCell ref="M245:O245"/>
    <mergeCell ref="AQ245:AT245"/>
    <mergeCell ref="M246:O246"/>
    <mergeCell ref="AQ246:AT246"/>
    <mergeCell ref="M241:O241"/>
    <mergeCell ref="AQ241:AT241"/>
    <mergeCell ref="M242:O242"/>
    <mergeCell ref="AQ242:AT242"/>
    <mergeCell ref="M243:O243"/>
    <mergeCell ref="AQ243:AT243"/>
    <mergeCell ref="M238:O238"/>
    <mergeCell ref="AQ238:AT238"/>
    <mergeCell ref="M239:O239"/>
    <mergeCell ref="AQ239:AT239"/>
    <mergeCell ref="M240:O240"/>
    <mergeCell ref="AQ240:AT240"/>
    <mergeCell ref="M235:O235"/>
    <mergeCell ref="AQ235:AT235"/>
    <mergeCell ref="M236:O236"/>
    <mergeCell ref="AQ236:AT236"/>
    <mergeCell ref="M237:O237"/>
    <mergeCell ref="AQ237:AT237"/>
    <mergeCell ref="M232:O232"/>
    <mergeCell ref="AQ232:AT232"/>
    <mergeCell ref="M233:O233"/>
    <mergeCell ref="AQ233:AT233"/>
    <mergeCell ref="M234:O234"/>
    <mergeCell ref="AQ234:AT234"/>
    <mergeCell ref="M229:O229"/>
    <mergeCell ref="AQ229:AT229"/>
    <mergeCell ref="M230:O230"/>
    <mergeCell ref="AQ230:AT230"/>
    <mergeCell ref="M231:O231"/>
    <mergeCell ref="AQ231:AT231"/>
    <mergeCell ref="M226:O226"/>
    <mergeCell ref="AQ226:AT226"/>
    <mergeCell ref="M227:O227"/>
    <mergeCell ref="AQ227:AT227"/>
    <mergeCell ref="M228:O228"/>
    <mergeCell ref="AQ228:AT228"/>
    <mergeCell ref="M223:O223"/>
    <mergeCell ref="AQ223:AT223"/>
    <mergeCell ref="M224:O224"/>
    <mergeCell ref="AQ224:AT224"/>
    <mergeCell ref="M225:O225"/>
    <mergeCell ref="AQ225:AT225"/>
    <mergeCell ref="M220:O220"/>
    <mergeCell ref="AQ220:AT220"/>
    <mergeCell ref="M221:O221"/>
    <mergeCell ref="AQ221:AT221"/>
    <mergeCell ref="M222:O222"/>
    <mergeCell ref="AQ222:AT222"/>
    <mergeCell ref="M217:O217"/>
    <mergeCell ref="AQ217:AT217"/>
    <mergeCell ref="M218:O218"/>
    <mergeCell ref="AQ218:AT218"/>
    <mergeCell ref="M219:O219"/>
    <mergeCell ref="AQ219:AT219"/>
    <mergeCell ref="M214:O214"/>
    <mergeCell ref="AQ214:AT214"/>
    <mergeCell ref="M215:O215"/>
    <mergeCell ref="AQ215:AT215"/>
    <mergeCell ref="M216:O216"/>
    <mergeCell ref="AQ216:AT216"/>
    <mergeCell ref="M211:O211"/>
    <mergeCell ref="AQ211:AT211"/>
    <mergeCell ref="M212:O212"/>
    <mergeCell ref="AQ212:AT212"/>
    <mergeCell ref="M213:O213"/>
    <mergeCell ref="AQ213:AT213"/>
    <mergeCell ref="M208:O208"/>
    <mergeCell ref="AQ208:AT208"/>
    <mergeCell ref="M209:O209"/>
    <mergeCell ref="AQ209:AT209"/>
    <mergeCell ref="M210:O210"/>
    <mergeCell ref="AQ210:AT210"/>
    <mergeCell ref="M205:O205"/>
    <mergeCell ref="AQ205:AT205"/>
    <mergeCell ref="M206:O206"/>
    <mergeCell ref="AQ206:AT206"/>
    <mergeCell ref="M207:O207"/>
    <mergeCell ref="AQ207:AT207"/>
    <mergeCell ref="M202:O202"/>
    <mergeCell ref="AQ202:AT202"/>
    <mergeCell ref="M203:O203"/>
    <mergeCell ref="AQ203:AT203"/>
    <mergeCell ref="M204:O204"/>
    <mergeCell ref="AQ204:AT204"/>
    <mergeCell ref="M199:O199"/>
    <mergeCell ref="AQ199:AT199"/>
    <mergeCell ref="M200:O200"/>
    <mergeCell ref="AQ200:AT200"/>
    <mergeCell ref="M201:O201"/>
    <mergeCell ref="AQ201:AT201"/>
    <mergeCell ref="M196:O196"/>
    <mergeCell ref="AQ196:AT196"/>
    <mergeCell ref="M197:O197"/>
    <mergeCell ref="AQ197:AT197"/>
    <mergeCell ref="M198:O198"/>
    <mergeCell ref="AQ198:AT198"/>
    <mergeCell ref="M193:O193"/>
    <mergeCell ref="AQ193:AT193"/>
    <mergeCell ref="M194:O194"/>
    <mergeCell ref="AQ194:AT194"/>
    <mergeCell ref="M195:O195"/>
    <mergeCell ref="AQ195:AT195"/>
    <mergeCell ref="M190:O190"/>
    <mergeCell ref="AQ190:AT190"/>
    <mergeCell ref="M191:O191"/>
    <mergeCell ref="AQ191:AT191"/>
    <mergeCell ref="M192:O192"/>
    <mergeCell ref="AQ192:AT192"/>
    <mergeCell ref="M187:O187"/>
    <mergeCell ref="AQ187:AT187"/>
    <mergeCell ref="M188:O188"/>
    <mergeCell ref="AQ188:AT188"/>
    <mergeCell ref="M189:O189"/>
    <mergeCell ref="AQ189:AT189"/>
    <mergeCell ref="M184:O184"/>
    <mergeCell ref="AQ184:AT184"/>
    <mergeCell ref="M185:O185"/>
    <mergeCell ref="AQ185:AT185"/>
    <mergeCell ref="M186:O186"/>
    <mergeCell ref="AQ186:AT186"/>
    <mergeCell ref="M181:O181"/>
    <mergeCell ref="AQ181:AT181"/>
    <mergeCell ref="M182:O182"/>
    <mergeCell ref="AQ182:AT182"/>
    <mergeCell ref="M183:O183"/>
    <mergeCell ref="AQ183:AT183"/>
    <mergeCell ref="M178:O178"/>
    <mergeCell ref="AQ178:AT178"/>
    <mergeCell ref="M179:O179"/>
    <mergeCell ref="AQ179:AT179"/>
    <mergeCell ref="M180:O180"/>
    <mergeCell ref="AQ180:AT180"/>
    <mergeCell ref="M175:O175"/>
    <mergeCell ref="AQ175:AT175"/>
    <mergeCell ref="M176:O176"/>
    <mergeCell ref="AQ176:AT176"/>
    <mergeCell ref="M177:O177"/>
    <mergeCell ref="AQ177:AT177"/>
    <mergeCell ref="M172:O172"/>
    <mergeCell ref="AQ172:AT172"/>
    <mergeCell ref="M173:O173"/>
    <mergeCell ref="AQ173:AT173"/>
    <mergeCell ref="M174:O174"/>
    <mergeCell ref="AQ174:AT174"/>
    <mergeCell ref="M169:O169"/>
    <mergeCell ref="AQ169:AT169"/>
    <mergeCell ref="M170:O170"/>
    <mergeCell ref="AQ170:AT170"/>
    <mergeCell ref="M171:O171"/>
    <mergeCell ref="AQ171:AT171"/>
    <mergeCell ref="M166:O166"/>
    <mergeCell ref="AQ166:AT166"/>
    <mergeCell ref="M167:O167"/>
    <mergeCell ref="AQ167:AT167"/>
    <mergeCell ref="M168:O168"/>
    <mergeCell ref="AQ168:AT168"/>
    <mergeCell ref="M163:O163"/>
    <mergeCell ref="AQ163:AT163"/>
    <mergeCell ref="M164:O164"/>
    <mergeCell ref="AQ164:AT164"/>
    <mergeCell ref="M165:O165"/>
    <mergeCell ref="AQ165:AT165"/>
    <mergeCell ref="M160:O160"/>
    <mergeCell ref="AQ160:AT160"/>
    <mergeCell ref="M161:O161"/>
    <mergeCell ref="AQ161:AT161"/>
    <mergeCell ref="M162:O162"/>
    <mergeCell ref="AQ162:AT162"/>
    <mergeCell ref="M157:O157"/>
    <mergeCell ref="AQ157:AT157"/>
    <mergeCell ref="M158:O158"/>
    <mergeCell ref="AQ158:AT158"/>
    <mergeCell ref="M159:O159"/>
    <mergeCell ref="AQ159:AT159"/>
    <mergeCell ref="M154:O154"/>
    <mergeCell ref="AQ154:AT154"/>
    <mergeCell ref="M155:O155"/>
    <mergeCell ref="AQ155:AT155"/>
    <mergeCell ref="M156:O156"/>
    <mergeCell ref="AQ156:AT156"/>
    <mergeCell ref="M151:O151"/>
    <mergeCell ref="AQ151:AT151"/>
    <mergeCell ref="M152:O152"/>
    <mergeCell ref="AQ152:AT152"/>
    <mergeCell ref="M153:O153"/>
    <mergeCell ref="AQ153:AT153"/>
    <mergeCell ref="M148:O148"/>
    <mergeCell ref="AQ148:AT148"/>
    <mergeCell ref="M149:O149"/>
    <mergeCell ref="AQ149:AT149"/>
    <mergeCell ref="M150:O150"/>
    <mergeCell ref="AQ150:AT150"/>
    <mergeCell ref="M145:O145"/>
    <mergeCell ref="AQ145:AT145"/>
    <mergeCell ref="M146:O146"/>
    <mergeCell ref="AQ146:AT146"/>
    <mergeCell ref="M147:O147"/>
    <mergeCell ref="AQ147:AT147"/>
    <mergeCell ref="M142:O142"/>
    <mergeCell ref="AQ142:AT142"/>
    <mergeCell ref="M143:O143"/>
    <mergeCell ref="AQ143:AT143"/>
    <mergeCell ref="M144:O144"/>
    <mergeCell ref="AQ144:AT144"/>
    <mergeCell ref="M139:O139"/>
    <mergeCell ref="AQ139:AT139"/>
    <mergeCell ref="M140:O140"/>
    <mergeCell ref="AQ140:AT140"/>
    <mergeCell ref="M141:O141"/>
    <mergeCell ref="AQ141:AT141"/>
    <mergeCell ref="M136:O136"/>
    <mergeCell ref="AQ136:AT136"/>
    <mergeCell ref="M137:O137"/>
    <mergeCell ref="AQ137:AT137"/>
    <mergeCell ref="M138:O138"/>
    <mergeCell ref="AQ138:AT138"/>
    <mergeCell ref="M133:O133"/>
    <mergeCell ref="AQ133:AT133"/>
    <mergeCell ref="M134:O134"/>
    <mergeCell ref="AQ134:AT134"/>
    <mergeCell ref="M135:O135"/>
    <mergeCell ref="AQ135:AT135"/>
    <mergeCell ref="M130:O130"/>
    <mergeCell ref="AQ130:AT130"/>
    <mergeCell ref="M131:O131"/>
    <mergeCell ref="AQ131:AT131"/>
    <mergeCell ref="M132:O132"/>
    <mergeCell ref="AQ132:AT132"/>
    <mergeCell ref="M127:O127"/>
    <mergeCell ref="AQ127:AT127"/>
    <mergeCell ref="M128:O128"/>
    <mergeCell ref="AQ128:AT128"/>
    <mergeCell ref="M129:O129"/>
    <mergeCell ref="AQ129:AT129"/>
    <mergeCell ref="M124:O124"/>
    <mergeCell ref="AQ124:AT124"/>
    <mergeCell ref="M125:O125"/>
    <mergeCell ref="AQ125:AT125"/>
    <mergeCell ref="M126:O126"/>
    <mergeCell ref="AQ126:AT126"/>
    <mergeCell ref="M121:O121"/>
    <mergeCell ref="AQ121:AT121"/>
    <mergeCell ref="M122:O122"/>
    <mergeCell ref="AQ122:AT122"/>
    <mergeCell ref="M123:O123"/>
    <mergeCell ref="AQ123:AT123"/>
    <mergeCell ref="M118:O118"/>
    <mergeCell ref="AQ118:AT118"/>
    <mergeCell ref="M119:O119"/>
    <mergeCell ref="AQ119:AT119"/>
    <mergeCell ref="M120:O120"/>
    <mergeCell ref="AQ120:AT120"/>
    <mergeCell ref="M115:O115"/>
    <mergeCell ref="AQ115:AT115"/>
    <mergeCell ref="M116:O116"/>
    <mergeCell ref="AQ116:AT116"/>
    <mergeCell ref="M117:O117"/>
    <mergeCell ref="AQ117:AT117"/>
    <mergeCell ref="M112:O112"/>
    <mergeCell ref="AQ112:AT112"/>
    <mergeCell ref="M113:O113"/>
    <mergeCell ref="AQ113:AT113"/>
    <mergeCell ref="M114:O114"/>
    <mergeCell ref="AQ114:AT114"/>
    <mergeCell ref="M109:O109"/>
    <mergeCell ref="AQ109:AT109"/>
    <mergeCell ref="M110:O110"/>
    <mergeCell ref="AQ110:AT110"/>
    <mergeCell ref="M111:O111"/>
    <mergeCell ref="AQ111:AT111"/>
    <mergeCell ref="M106:O106"/>
    <mergeCell ref="AQ106:AT106"/>
    <mergeCell ref="M107:O107"/>
    <mergeCell ref="AQ107:AT107"/>
    <mergeCell ref="M108:O108"/>
    <mergeCell ref="AQ108:AT108"/>
    <mergeCell ref="M103:O103"/>
    <mergeCell ref="AQ103:AT103"/>
    <mergeCell ref="M104:O104"/>
    <mergeCell ref="AQ104:AT104"/>
    <mergeCell ref="M105:O105"/>
    <mergeCell ref="AQ105:AT105"/>
    <mergeCell ref="M100:O100"/>
    <mergeCell ref="AQ100:AT100"/>
    <mergeCell ref="M101:O101"/>
    <mergeCell ref="AQ101:AT101"/>
    <mergeCell ref="M102:O102"/>
    <mergeCell ref="AQ102:AT102"/>
    <mergeCell ref="M97:O97"/>
    <mergeCell ref="AQ97:AT97"/>
    <mergeCell ref="M98:O98"/>
    <mergeCell ref="AQ98:AT98"/>
    <mergeCell ref="M99:O99"/>
    <mergeCell ref="AQ99:AT99"/>
    <mergeCell ref="M94:O94"/>
    <mergeCell ref="AQ94:AT94"/>
    <mergeCell ref="M95:O95"/>
    <mergeCell ref="AQ95:AT95"/>
    <mergeCell ref="M96:O96"/>
    <mergeCell ref="AQ96:AT96"/>
    <mergeCell ref="M91:O91"/>
    <mergeCell ref="AQ91:AT91"/>
    <mergeCell ref="M92:O92"/>
    <mergeCell ref="AQ92:AT92"/>
    <mergeCell ref="M93:O93"/>
    <mergeCell ref="AQ93:AT93"/>
    <mergeCell ref="M88:O88"/>
    <mergeCell ref="AQ88:AT88"/>
    <mergeCell ref="M89:O89"/>
    <mergeCell ref="AQ89:AT89"/>
    <mergeCell ref="M90:O90"/>
    <mergeCell ref="AQ90:AT90"/>
    <mergeCell ref="M85:O85"/>
    <mergeCell ref="AQ85:AT85"/>
    <mergeCell ref="M86:O86"/>
    <mergeCell ref="AQ86:AT86"/>
    <mergeCell ref="M87:O87"/>
    <mergeCell ref="AQ87:AT87"/>
    <mergeCell ref="M83:O83"/>
    <mergeCell ref="AD83:AF83"/>
    <mergeCell ref="AQ83:AT83"/>
    <mergeCell ref="M84:O84"/>
    <mergeCell ref="AD84:AF84"/>
    <mergeCell ref="AQ84:AT84"/>
    <mergeCell ref="M81:O81"/>
    <mergeCell ref="AD81:AF81"/>
    <mergeCell ref="AQ81:AT81"/>
    <mergeCell ref="M82:O82"/>
    <mergeCell ref="AD82:AF82"/>
    <mergeCell ref="AQ82:AT82"/>
    <mergeCell ref="M79:O79"/>
    <mergeCell ref="AD79:AF79"/>
    <mergeCell ref="AQ79:AT79"/>
    <mergeCell ref="M80:O80"/>
    <mergeCell ref="AD80:AF80"/>
    <mergeCell ref="AQ80:AT80"/>
    <mergeCell ref="M77:O77"/>
    <mergeCell ref="AD77:AF77"/>
    <mergeCell ref="AQ77:AT77"/>
    <mergeCell ref="M78:O78"/>
    <mergeCell ref="AD78:AF78"/>
    <mergeCell ref="AQ78:AT78"/>
    <mergeCell ref="M75:O75"/>
    <mergeCell ref="AD75:AF75"/>
    <mergeCell ref="AQ75:AT75"/>
    <mergeCell ref="M76:O76"/>
    <mergeCell ref="AD76:AF76"/>
    <mergeCell ref="AQ76:AT76"/>
    <mergeCell ref="M73:O73"/>
    <mergeCell ref="AD73:AF73"/>
    <mergeCell ref="AQ73:AT73"/>
    <mergeCell ref="M74:O74"/>
    <mergeCell ref="AD74:AF74"/>
    <mergeCell ref="AQ74:AT74"/>
    <mergeCell ref="M71:O71"/>
    <mergeCell ref="AD71:AF71"/>
    <mergeCell ref="AQ71:AT71"/>
    <mergeCell ref="M72:O72"/>
    <mergeCell ref="AD72:AF72"/>
    <mergeCell ref="AQ72:AT72"/>
    <mergeCell ref="M69:O69"/>
    <mergeCell ref="AD69:AF69"/>
    <mergeCell ref="AQ69:AT69"/>
    <mergeCell ref="M70:O70"/>
    <mergeCell ref="AD70:AF70"/>
    <mergeCell ref="AQ70:AT70"/>
    <mergeCell ref="M67:O67"/>
    <mergeCell ref="AD67:AF67"/>
    <mergeCell ref="AQ67:AT67"/>
    <mergeCell ref="M68:O68"/>
    <mergeCell ref="AD68:AF68"/>
    <mergeCell ref="AQ68:AT68"/>
    <mergeCell ref="M65:O65"/>
    <mergeCell ref="AD65:AF65"/>
    <mergeCell ref="AQ65:AT65"/>
    <mergeCell ref="M66:O66"/>
    <mergeCell ref="AD66:AF66"/>
    <mergeCell ref="AQ66:AT66"/>
    <mergeCell ref="M63:O63"/>
    <mergeCell ref="AD63:AF63"/>
    <mergeCell ref="AQ63:AT63"/>
    <mergeCell ref="M64:O64"/>
    <mergeCell ref="AD64:AF64"/>
    <mergeCell ref="AQ64:AT64"/>
    <mergeCell ref="M61:O61"/>
    <mergeCell ref="AD61:AF61"/>
    <mergeCell ref="AQ61:AT61"/>
    <mergeCell ref="M62:O62"/>
    <mergeCell ref="AD62:AF62"/>
    <mergeCell ref="AQ62:AT62"/>
    <mergeCell ref="M59:O59"/>
    <mergeCell ref="AD59:AF59"/>
    <mergeCell ref="AQ59:AT59"/>
    <mergeCell ref="M60:O60"/>
    <mergeCell ref="AD60:AF60"/>
    <mergeCell ref="AQ60:AT60"/>
    <mergeCell ref="M57:O57"/>
    <mergeCell ref="AD57:AF57"/>
    <mergeCell ref="AQ57:AT57"/>
    <mergeCell ref="M58:O58"/>
    <mergeCell ref="AD58:AF58"/>
    <mergeCell ref="AQ58:AT58"/>
    <mergeCell ref="M55:O55"/>
    <mergeCell ref="AD55:AF55"/>
    <mergeCell ref="AQ55:AT55"/>
    <mergeCell ref="M56:O56"/>
    <mergeCell ref="AD56:AF56"/>
    <mergeCell ref="AQ56:AT56"/>
    <mergeCell ref="M53:O53"/>
    <mergeCell ref="AD53:AF53"/>
    <mergeCell ref="AQ53:AT53"/>
    <mergeCell ref="M54:O54"/>
    <mergeCell ref="AD54:AF54"/>
    <mergeCell ref="AQ54:AT54"/>
    <mergeCell ref="M51:O51"/>
    <mergeCell ref="AD51:AF51"/>
    <mergeCell ref="AQ51:AT51"/>
    <mergeCell ref="M52:O52"/>
    <mergeCell ref="AD52:AF52"/>
    <mergeCell ref="AQ52:AT52"/>
    <mergeCell ref="M49:O49"/>
    <mergeCell ref="AD49:AF49"/>
    <mergeCell ref="AQ49:AT49"/>
    <mergeCell ref="M50:O50"/>
    <mergeCell ref="AD50:AF50"/>
    <mergeCell ref="AQ50:AT50"/>
    <mergeCell ref="M47:O47"/>
    <mergeCell ref="AD47:AF47"/>
    <mergeCell ref="AQ47:AT47"/>
    <mergeCell ref="M48:O48"/>
    <mergeCell ref="AD48:AF48"/>
    <mergeCell ref="AQ48:AT48"/>
    <mergeCell ref="M45:O45"/>
    <mergeCell ref="AD45:AF45"/>
    <mergeCell ref="AQ45:AT45"/>
    <mergeCell ref="M46:O46"/>
    <mergeCell ref="AD46:AF46"/>
    <mergeCell ref="AQ46:AT46"/>
    <mergeCell ref="M43:O43"/>
    <mergeCell ref="AD43:AF43"/>
    <mergeCell ref="AQ43:AT43"/>
    <mergeCell ref="M44:O44"/>
    <mergeCell ref="AD44:AF44"/>
    <mergeCell ref="AQ44:AT44"/>
    <mergeCell ref="M41:O41"/>
    <mergeCell ref="AD41:AF41"/>
    <mergeCell ref="AQ41:AT41"/>
    <mergeCell ref="M42:O42"/>
    <mergeCell ref="AD42:AF42"/>
    <mergeCell ref="AQ42:AT42"/>
    <mergeCell ref="M39:O39"/>
    <mergeCell ref="AD39:AF39"/>
    <mergeCell ref="AQ39:AT39"/>
    <mergeCell ref="M40:O40"/>
    <mergeCell ref="AD40:AF40"/>
    <mergeCell ref="AQ40:AT40"/>
    <mergeCell ref="M37:O37"/>
    <mergeCell ref="AD37:AF37"/>
    <mergeCell ref="AQ37:AT37"/>
    <mergeCell ref="M38:O38"/>
    <mergeCell ref="AD38:AF38"/>
    <mergeCell ref="AQ38:AT38"/>
    <mergeCell ref="M35:O35"/>
    <mergeCell ref="AD35:AF35"/>
    <mergeCell ref="AQ35:AT35"/>
    <mergeCell ref="M36:O36"/>
    <mergeCell ref="AD36:AF36"/>
    <mergeCell ref="AQ36:AT36"/>
    <mergeCell ref="M33:O33"/>
    <mergeCell ref="AD33:AF33"/>
    <mergeCell ref="AQ33:AT33"/>
    <mergeCell ref="M34:O34"/>
    <mergeCell ref="AD34:AF34"/>
    <mergeCell ref="AQ34:AT34"/>
    <mergeCell ref="M31:O31"/>
    <mergeCell ref="AD31:AF31"/>
    <mergeCell ref="AQ31:AT31"/>
    <mergeCell ref="M32:O32"/>
    <mergeCell ref="AD32:AF32"/>
    <mergeCell ref="AQ32:AT32"/>
    <mergeCell ref="M29:O29"/>
    <mergeCell ref="AD29:AF29"/>
    <mergeCell ref="AQ29:AT29"/>
    <mergeCell ref="M30:O30"/>
    <mergeCell ref="AD30:AF30"/>
    <mergeCell ref="AQ30:AT30"/>
    <mergeCell ref="M27:O27"/>
    <mergeCell ref="AD27:AF27"/>
    <mergeCell ref="AQ27:AT27"/>
    <mergeCell ref="M28:O28"/>
    <mergeCell ref="AD28:AF28"/>
    <mergeCell ref="AQ28:AT28"/>
    <mergeCell ref="M25:O25"/>
    <mergeCell ref="AD25:AF25"/>
    <mergeCell ref="AQ25:AT25"/>
    <mergeCell ref="M26:O26"/>
    <mergeCell ref="AD26:AF26"/>
    <mergeCell ref="AQ26:AT26"/>
    <mergeCell ref="M23:O23"/>
    <mergeCell ref="AD23:AF23"/>
    <mergeCell ref="AQ23:AT23"/>
    <mergeCell ref="M24:O24"/>
    <mergeCell ref="AD24:AF24"/>
    <mergeCell ref="AQ24:AT24"/>
    <mergeCell ref="M21:O21"/>
    <mergeCell ref="AD21:AF21"/>
    <mergeCell ref="AQ21:AT21"/>
    <mergeCell ref="M22:O22"/>
    <mergeCell ref="AD22:AF22"/>
    <mergeCell ref="AQ22:AT22"/>
    <mergeCell ref="M19:O19"/>
    <mergeCell ref="AD19:AF19"/>
    <mergeCell ref="AQ19:AT19"/>
    <mergeCell ref="M20:O20"/>
    <mergeCell ref="AD20:AF20"/>
    <mergeCell ref="AQ20:AT20"/>
    <mergeCell ref="M17:O17"/>
    <mergeCell ref="AD17:AF17"/>
    <mergeCell ref="AQ17:AT17"/>
    <mergeCell ref="M18:O18"/>
    <mergeCell ref="AD18:AF18"/>
    <mergeCell ref="AQ18:AT18"/>
    <mergeCell ref="M15:O15"/>
    <mergeCell ref="AD15:AF15"/>
    <mergeCell ref="AQ15:AT15"/>
    <mergeCell ref="M16:O16"/>
    <mergeCell ref="AD16:AF16"/>
    <mergeCell ref="AQ16:AT16"/>
    <mergeCell ref="BA13:BC13"/>
    <mergeCell ref="M14:O14"/>
    <mergeCell ref="AD14:AF14"/>
    <mergeCell ref="AI14:AJ14"/>
    <mergeCell ref="Z8:AA8"/>
    <mergeCell ref="I9:J9"/>
    <mergeCell ref="Z9:AA9"/>
    <mergeCell ref="H11:L11"/>
    <mergeCell ref="Y11:AC11"/>
    <mergeCell ref="AI12:AO13"/>
    <mergeCell ref="F7:H9"/>
    <mergeCell ref="I7:J7"/>
    <mergeCell ref="R7:S9"/>
    <mergeCell ref="I8:J8"/>
    <mergeCell ref="AG5:AG8"/>
    <mergeCell ref="I6:J6"/>
    <mergeCell ref="Z6:AA6"/>
    <mergeCell ref="T7:U9"/>
    <mergeCell ref="V7:V9"/>
    <mergeCell ref="W7:Y9"/>
    <mergeCell ref="Z7:AA7"/>
    <mergeCell ref="A13:B13"/>
    <mergeCell ref="C13:L13"/>
    <mergeCell ref="R13:S13"/>
    <mergeCell ref="T13:AC13"/>
    <mergeCell ref="A7:B9"/>
    <mergeCell ref="C7:D9"/>
    <mergeCell ref="E7:E9"/>
    <mergeCell ref="A5:B6"/>
    <mergeCell ref="C5:H6"/>
    <mergeCell ref="I5:J5"/>
    <mergeCell ref="O5:O6"/>
    <mergeCell ref="P5:P8"/>
    <mergeCell ref="R5:S6"/>
    <mergeCell ref="T5:Y6"/>
    <mergeCell ref="Z5:AA5"/>
    <mergeCell ref="AF5:AF6"/>
    <mergeCell ref="B1:P1"/>
    <mergeCell ref="R1:AG1"/>
    <mergeCell ref="I2:P2"/>
    <mergeCell ref="Z2:AG2"/>
    <mergeCell ref="A3:H4"/>
    <mergeCell ref="I3:J4"/>
    <mergeCell ref="K3:L3"/>
    <mergeCell ref="M3:N3"/>
    <mergeCell ref="O3:P3"/>
    <mergeCell ref="R3:Y4"/>
    <mergeCell ref="Z3:AA4"/>
    <mergeCell ref="AB3:AC3"/>
    <mergeCell ref="AD3:AE3"/>
    <mergeCell ref="AF3:AG3"/>
  </mergeCells>
  <phoneticPr fontId="2"/>
  <conditionalFormatting sqref="AK7:AK9 AM8:AM9">
    <cfRule type="containsBlanks" dxfId="0" priority="1">
      <formula>LEN(TRIM(AK7))=0</formula>
    </cfRule>
  </conditionalFormatting>
  <dataValidations count="4">
    <dataValidation type="list" allowBlank="1" showInputMessage="1" showErrorMessage="1" sqref="G15:L414 X15:AC84" xr:uid="{173E94F8-7815-4803-94E3-B251679F274B}">
      <formula1>$AT$1</formula1>
    </dataValidation>
    <dataValidation type="list" allowBlank="1" showInputMessage="1" showErrorMessage="1" sqref="F15:F116 W15:W84" xr:uid="{C555FDAE-363A-4085-8DA4-CD1C9FC76941}">
      <formula1>$AS$1:$AS$3</formula1>
    </dataValidation>
    <dataValidation type="list" allowBlank="1" showInputMessage="1" showErrorMessage="1" sqref="C15:C66 T15:T84" xr:uid="{106B1A37-A1AD-4BE3-8836-42865875B2D2}">
      <formula1>$AQ$1:$AQ$2</formula1>
    </dataValidation>
    <dataValidation type="list" allowBlank="1" showInputMessage="1" showErrorMessage="1" sqref="D15:D116 U15:U84" xr:uid="{A924CAA3-6987-41B1-9C75-1C77B50041EB}">
      <formula1>$AR$1:$AR$13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portrait" cellComments="asDisplayed" r:id="rId1"/>
  <headerFooter>
    <oddFooter>&amp;L2025年4月版</oddFooter>
  </headerFooter>
  <rowBreaks count="6" manualBreakCount="6">
    <brk id="64" max="15" man="1"/>
    <brk id="124" max="15" man="1"/>
    <brk id="184" max="15" man="1"/>
    <brk id="244" max="15" man="1"/>
    <brk id="304" max="15" man="1"/>
    <brk id="36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⑦宿泊利用者等名簿</vt:lpstr>
      <vt:lpstr>⑦宿泊利用者等名簿!Print_Area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2025-11-02T04:43:44Z</dcterms:created>
  <dcterms:modified xsi:type="dcterms:W3CDTF">2025-11-02T07:07:15Z</dcterms:modified>
</cp:coreProperties>
</file>